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од.6" sheetId="1" r:id="rId1"/>
    <sheet name="Лист1" sheetId="2" r:id="rId2"/>
  </sheets>
  <definedNames>
    <definedName name="_xlfn.AGGREGATE" hidden="1">#NAME?</definedName>
    <definedName name="_xlnm.Print_Titles" localSheetId="0">'дод.6'!$9:$9</definedName>
    <definedName name="_xlnm.Print_Area" localSheetId="0">'дод.6'!$B$1:$L$134</definedName>
  </definedNames>
  <calcPr fullCalcOnLoad="1"/>
</workbook>
</file>

<file path=xl/sharedStrings.xml><?xml version="1.0" encoding="utf-8"?>
<sst xmlns="http://schemas.openxmlformats.org/spreadsheetml/2006/main" count="620" uniqueCount="330">
  <si>
    <t>Загальний фонд</t>
  </si>
  <si>
    <t>Спеціальний фонд</t>
  </si>
  <si>
    <t>Код тимчасової класифікації видатків та кредитування місцевого бюджету</t>
  </si>
  <si>
    <t>090802</t>
  </si>
  <si>
    <t>100203</t>
  </si>
  <si>
    <t>Цільова програма захисту населення і території м.Славута від надзвичайних ситуацій техногенного та природного характеру на 2014-2017 роки</t>
  </si>
  <si>
    <t>120100</t>
  </si>
  <si>
    <t>120201</t>
  </si>
  <si>
    <t>130112</t>
  </si>
  <si>
    <t>Капітальні вкладення</t>
  </si>
  <si>
    <t>210105</t>
  </si>
  <si>
    <t>150101</t>
  </si>
  <si>
    <t>210110</t>
  </si>
  <si>
    <t>250404</t>
  </si>
  <si>
    <t>090412</t>
  </si>
  <si>
    <t>250344</t>
  </si>
  <si>
    <t>170703</t>
  </si>
  <si>
    <t>Охорона та раціональне використання природних ресурсів</t>
  </si>
  <si>
    <t>250323</t>
  </si>
  <si>
    <t>150118</t>
  </si>
  <si>
    <t>Житлове будівництво та придбання житла для окремих категорій населення</t>
  </si>
  <si>
    <t>1040</t>
  </si>
  <si>
    <t>0620</t>
  </si>
  <si>
    <t>0830</t>
  </si>
  <si>
    <t>0810</t>
  </si>
  <si>
    <t>0490</t>
  </si>
  <si>
    <t>1060</t>
  </si>
  <si>
    <t>0456</t>
  </si>
  <si>
    <t>0320</t>
  </si>
  <si>
    <t>0133</t>
  </si>
  <si>
    <t>0180</t>
  </si>
  <si>
    <t>Секретар міської ради</t>
  </si>
  <si>
    <t>150202</t>
  </si>
  <si>
    <t>0960</t>
  </si>
  <si>
    <t>070201</t>
  </si>
  <si>
    <t>240601</t>
  </si>
  <si>
    <t>091205</t>
  </si>
  <si>
    <t>Програма забезпечення соціальним житлом дітей-сиріт та дітей, позбавлених батьківського піклування в місті Славута на 2011 – 2015 роки</t>
  </si>
  <si>
    <t>Міська програма розвитку культури та мистецтв у м.Славута на 2014-2016 роки</t>
  </si>
  <si>
    <t xml:space="preserve">Цільова програма матеріально-технічного забезпечення військовослужбовців Збройних Сил України, особового складу роти охорони військового комісаріату та двох загонів оборони - мешканців міста Славута на 2015 - 2016 роки
</t>
  </si>
  <si>
    <t>240602</t>
  </si>
  <si>
    <t>210106</t>
  </si>
  <si>
    <t>Заходи у сфері захисту населення і територій від надзвичайних ситуацій техногенного та природного характеру </t>
  </si>
  <si>
    <t>0610</t>
  </si>
  <si>
    <t>1010</t>
  </si>
  <si>
    <t>0921</t>
  </si>
  <si>
    <t>Інші видатки</t>
  </si>
  <si>
    <t>Програма забезпечення заходів державного, обласного, місцевого значення, що проводяться органами місцевого самоврядування у м.Славута на 2016-2020 роки</t>
  </si>
  <si>
    <t>Міська Програма "Реформування і розвиток житлово– комунального господарства міста Славути на період 2016-2018 роки"</t>
  </si>
  <si>
    <t>Програма охорони навколишнього природного середовища м. Славута на 2016-2020 роки, Міська Програма "Реформування і розвиток житлово– комунального господарства міста Славути на період 2016-2018 роки"</t>
  </si>
  <si>
    <t>Програма безоплатної правової допомоги населенню міста Славута на 2016-2017 роки</t>
  </si>
  <si>
    <t>Програма сприяння діяльності органів самоорганізації населення (квартальних комітетів) у м.Славута на 2016-2020 роки</t>
  </si>
  <si>
    <t>Міська програма розвитку освіти м.Славути на 2016 рік</t>
  </si>
  <si>
    <t>(грн.)</t>
  </si>
  <si>
    <t>Програма розвитку інвестиційної діяльності м. Славути на 2016-2020 роки</t>
  </si>
  <si>
    <t>Програма розвитку культури та мистецтва у м.Славута на 2017-2020 роки</t>
  </si>
  <si>
    <t>3112</t>
  </si>
  <si>
    <t>0316310</t>
  </si>
  <si>
    <t>6310</t>
  </si>
  <si>
    <t>0318600</t>
  </si>
  <si>
    <t>8600</t>
  </si>
  <si>
    <t>Заходи державної політики з питань дітей та їх соціального захисту</t>
  </si>
  <si>
    <t>Реалізація заходів щодо інвестиційного розвитку території</t>
  </si>
  <si>
    <t>Програми підтримки об’єднань співвласників багатоквартирних будинків у м. Славута на 2017-2019 роки „Формування відповідального власника житла”</t>
  </si>
  <si>
    <t>3160</t>
  </si>
  <si>
    <t>0319113</t>
  </si>
  <si>
    <t>0319114</t>
  </si>
  <si>
    <t>0319115</t>
  </si>
  <si>
    <t>0319116</t>
  </si>
  <si>
    <t>0514</t>
  </si>
  <si>
    <t>0515</t>
  </si>
  <si>
    <t>0516</t>
  </si>
  <si>
    <t>0517</t>
  </si>
  <si>
    <t>0316021</t>
  </si>
  <si>
    <t>6021</t>
  </si>
  <si>
    <t>Капітальний ремонт житлового фонду</t>
  </si>
  <si>
    <t xml:space="preserve">Цільова програма захисту населення  і  території м. Славута від  надзвичайних  ситуацій техногенного та природного характеру на 2014-2017 роки
</t>
  </si>
  <si>
    <t>Програми сприяння діяльності органів самоорганізації населення (квартальних комітетів) у м.Славута на 2016-2020 роки</t>
  </si>
  <si>
    <t>"Цільова програма впровадження на території м. Славути системи відеоспостереження на період 2017-2018 р.р."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</si>
  <si>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</si>
  <si>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Про програму організаційного та матеріального забезпечення діяльності Славутського об’єднаного міського військового комісаріату на 2017 – 2020 рр.
</t>
  </si>
  <si>
    <t>6030</t>
  </si>
  <si>
    <t>0216030</t>
  </si>
  <si>
    <t>0218410</t>
  </si>
  <si>
    <t>8410</t>
  </si>
  <si>
    <t>Фінансова підтримка засобів масової інформації</t>
  </si>
  <si>
    <t>Організація благоустрою населених пунктів</t>
  </si>
  <si>
    <t>0217325</t>
  </si>
  <si>
    <t>7325</t>
  </si>
  <si>
    <t>0443</t>
  </si>
  <si>
    <t>Будівництво споруд, установ та закладів фізичної культури і спорту</t>
  </si>
  <si>
    <t>0217310</t>
  </si>
  <si>
    <t>7310</t>
  </si>
  <si>
    <t>Будівництво об"єктів житлово - комунального господарства</t>
  </si>
  <si>
    <t>7323</t>
  </si>
  <si>
    <t>Будівництво  установ та закладів соціальної сфери</t>
  </si>
  <si>
    <t>028110</t>
  </si>
  <si>
    <t>8110</t>
  </si>
  <si>
    <t>Заходи запобігання та ліквідації надзвичайних ситуацій та наслідків стихійного лиха</t>
  </si>
  <si>
    <t>0217323</t>
  </si>
  <si>
    <t>0210180</t>
  </si>
  <si>
    <t>Інша діяльність у сфері державного управління</t>
  </si>
  <si>
    <t>0228120</t>
  </si>
  <si>
    <t>8120</t>
  </si>
  <si>
    <t>Заходи з організації рятування на водах</t>
  </si>
  <si>
    <t>0213112</t>
  </si>
  <si>
    <t>0800</t>
  </si>
  <si>
    <t>0200</t>
  </si>
  <si>
    <t>0813242</t>
  </si>
  <si>
    <t>3242</t>
  </si>
  <si>
    <t xml:space="preserve">Інші заходи у сфері соціального захисту і соціального забезпечення </t>
  </si>
  <si>
    <t>3700</t>
  </si>
  <si>
    <t>3710</t>
  </si>
  <si>
    <t>0220</t>
  </si>
  <si>
    <t>0210</t>
  </si>
  <si>
    <t>0217324</t>
  </si>
  <si>
    <t>7324</t>
  </si>
  <si>
    <t>Будівництво установ та закладів культури</t>
  </si>
  <si>
    <t>Програма розвитку водного господарства м.Славута на період до 2021 року</t>
  </si>
  <si>
    <t>Програма забезпечення міста Славути якісною питною водою на 2012 - 2020 роки</t>
  </si>
  <si>
    <t>Програма розвитку цивільного захисту м.Славута на 2018-2021 роки</t>
  </si>
  <si>
    <t>0217370</t>
  </si>
  <si>
    <t>7370</t>
  </si>
  <si>
    <t>027370</t>
  </si>
  <si>
    <t>0217461</t>
  </si>
  <si>
    <t>7461</t>
  </si>
  <si>
    <t>0217321</t>
  </si>
  <si>
    <t>7321</t>
  </si>
  <si>
    <t>Будівництво освітніх установ та закладів</t>
  </si>
  <si>
    <t>1090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</si>
  <si>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</si>
  <si>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</si>
  <si>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Програми розвитку освіти м. Славути на 2017-2020 роки
</t>
  </si>
  <si>
    <t>0611020</t>
  </si>
  <si>
    <t>1020</t>
  </si>
  <si>
    <t>0611010</t>
  </si>
  <si>
    <t>0910</t>
  </si>
  <si>
    <t>Надання дошкільної  освіти</t>
  </si>
  <si>
    <t>0600</t>
  </si>
  <si>
    <t>3719800</t>
  </si>
  <si>
    <t>9800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</si>
  <si>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</si>
  <si>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</si>
  <si>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 наслідок Чорнобильської катастрофи)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</si>
  <si>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</si>
  <si>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</si>
  <si>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</si>
  <si>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1000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</si>
  <si>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</si>
  <si>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</si>
  <si>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</si>
  <si>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</si>
  <si>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Фінансова підтримка засобів масової інформації (телебачення)</t>
  </si>
  <si>
    <t>5061</t>
  </si>
  <si>
    <t>0215061</t>
  </si>
  <si>
    <t>Забезпечення діяльності місцевих центрів фізичного здоровя населення "Спорт для всіх" та проведення фізкультурно-масових заходів серед населення регіону</t>
  </si>
  <si>
    <t>0216090</t>
  </si>
  <si>
    <t>6090</t>
  </si>
  <si>
    <t>0690</t>
  </si>
  <si>
    <t>Інша діяльність у сфері житлово-комунального господарства</t>
  </si>
  <si>
    <t>0217364</t>
  </si>
  <si>
    <t>7364</t>
  </si>
  <si>
    <t>0611090</t>
  </si>
  <si>
    <t>Надання позашкільної освіти позашкільними закладами освіти, заходи із позашкільної роботи з дітьми"</t>
  </si>
  <si>
    <t>0813131</t>
  </si>
  <si>
    <t>3131</t>
  </si>
  <si>
    <t>Здійснення заходів та реалізація проектів на виконання Державної цільової соціальної програми " Молодь України"</t>
  </si>
  <si>
    <t xml:space="preserve">З.Ф. </t>
  </si>
  <si>
    <t xml:space="preserve">С.Ф. </t>
  </si>
  <si>
    <t>Реалізація інших заходів щодо соціально-економічного розвитку територій</t>
  </si>
  <si>
    <t>0217363</t>
  </si>
  <si>
    <t>7363</t>
  </si>
  <si>
    <t>Виконання інвестиційних проектів в рамках здійснеення  заходів щодо  соціально-економічного розвитку окремих територій (включаючи співфінансування)</t>
  </si>
  <si>
    <t>"Цільова програма впровадження на території м. Славути системи відеоспосте-реження на період 2017-2018 р.р."</t>
  </si>
  <si>
    <t>Усього</t>
  </si>
  <si>
    <t>усього</t>
  </si>
  <si>
    <t>Додаток 6</t>
  </si>
  <si>
    <t>0218340</t>
  </si>
  <si>
    <t>8340</t>
  </si>
  <si>
    <t>0540</t>
  </si>
  <si>
    <t>Комплексна цільова програма "Розвитку фізичної культури і спорту в м. Славута на період 2019 -2021 роки"</t>
  </si>
  <si>
    <t>08.12.2017р.№21-25/2017</t>
  </si>
  <si>
    <t>23.12.2016р.№6-15/2016</t>
  </si>
  <si>
    <t>02.12.2016р.№9-14/2016</t>
  </si>
  <si>
    <t>Міська Програма "Реформування і розвиток житлово– комунального господарства міста Славути на період 2016-2019 роки"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</si>
  <si>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</si>
  <si>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</si>
  <si>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</si>
  <si>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 xml:space="preserve">Програма розвитку освіти м. Славути на 2017-2020 роки (громадський бюджет)
</t>
  </si>
  <si>
    <t>Цільова програма "Забезпечення чергових призовів громадян міста Славути на строкову військову службу у 2017-2020 р.р."</t>
  </si>
  <si>
    <t>Рішення міської ради від 28.10.2016р. №5-13/2016</t>
  </si>
  <si>
    <t>Рішення міської ради від 25.12.2015р. №4-3/2015</t>
  </si>
  <si>
    <t>Рішення міської ради від 25.12.2015р. №8-3/2015</t>
  </si>
  <si>
    <t>Рішення міської ради від 18.12.2018р. №7-36/2018</t>
  </si>
  <si>
    <t xml:space="preserve">Рішення міської ради від 29.11.2018р. №3-35/2018 </t>
  </si>
  <si>
    <t>Рішення міської ради від 29.11.2018р. №6-35/2018</t>
  </si>
  <si>
    <t>Рішення міської ради від 23.12.2016р. №6-15/2016</t>
  </si>
  <si>
    <t>Рішення міської ради від 04.05.2018р. №2-29/2018</t>
  </si>
  <si>
    <t>Утримання та розвиток автомобільних доріг та дорожної інфраструктури за рахунок коштів місцевого бюджету</t>
  </si>
  <si>
    <t>Природоохоронні заходи за рахунок цільових фондів</t>
  </si>
  <si>
    <t>Рішення міської ради від 26.10.2018р. №18-34/2018 (з врахуванням змін)</t>
  </si>
  <si>
    <t>0215011</t>
  </si>
  <si>
    <t>5011</t>
  </si>
  <si>
    <t>Проведення навчально-тренувальних зборів і змагань з олімпійських видів спорту</t>
  </si>
  <si>
    <t>Субвенція з місцевого бюджету державному бюджету на виконання програм соціально-економічного  розвитку регіонів</t>
  </si>
  <si>
    <t>3719770</t>
  </si>
  <si>
    <t>9770</t>
  </si>
  <si>
    <t>Інші субвенції з місцевого бюджету</t>
  </si>
  <si>
    <t xml:space="preserve">Рішення міської ради від 18.12.2018р. №19-36/2018 </t>
  </si>
  <si>
    <t>Програма розвитку первинної медико-санітарної допомоги на 2019 – 2021 роки для жителів Славутської міської об'єднаної територіальної громади</t>
  </si>
  <si>
    <t xml:space="preserve">Рішення міської ради від 30.09.2015р. №13-57/2015 </t>
  </si>
  <si>
    <t>1161</t>
  </si>
  <si>
    <t>0990</t>
  </si>
  <si>
    <t>Забезпечення діяльності інших закладів у сфері освіти</t>
  </si>
  <si>
    <t>Програма охорони навколишнього природного середовища м.Славута на 2016-2020 роки</t>
  </si>
  <si>
    <t>Рішеня міської ради від 29.11.2018р.№6-35/2018</t>
  </si>
  <si>
    <t>Рішеня міської ради від 02.12.2016р.№9-14/2016</t>
  </si>
  <si>
    <t>Рішення міської ради від 30.09.2015р. №4-57/2015</t>
  </si>
  <si>
    <t>0611161</t>
  </si>
  <si>
    <t>Рішення міської ради від 25.12.2015№12-3/2015</t>
  </si>
  <si>
    <t xml:space="preserve">Рішення міської ради від 25.12.2015р. №17-3/2015 </t>
  </si>
  <si>
    <t>Програма соціального та правового захисту дітей у Славутській міській об'єднаній територіальній громаді  на 2019 – 2021 роки</t>
  </si>
  <si>
    <r>
      <t xml:space="preserve">Виконавчий комітет  міської ради </t>
    </r>
    <r>
      <rPr>
        <i/>
        <sz val="13.5"/>
        <rFont val="Times New Roman"/>
        <family val="1"/>
      </rPr>
      <t>(головний розпорядник)</t>
    </r>
  </si>
  <si>
    <r>
      <t xml:space="preserve">Виконавчий комітет  міської ради </t>
    </r>
    <r>
      <rPr>
        <i/>
        <sz val="13.5"/>
        <rFont val="Times New Roman"/>
        <family val="1"/>
      </rPr>
      <t>(відповідальний виконавець)</t>
    </r>
    <r>
      <rPr>
        <b/>
        <i/>
        <sz val="13.5"/>
        <rFont val="Times New Roman"/>
        <family val="1"/>
      </rPr>
      <t xml:space="preserve"> </t>
    </r>
  </si>
  <si>
    <r>
      <t xml:space="preserve">Комунальна установа Рятувально-водолазна служба </t>
    </r>
    <r>
      <rPr>
        <i/>
        <sz val="13.5"/>
        <rFont val="Times New Roman"/>
        <family val="1"/>
      </rPr>
      <t>(відповідальний виконавець)</t>
    </r>
    <r>
      <rPr>
        <b/>
        <i/>
        <sz val="13.5"/>
        <rFont val="Times New Roman"/>
        <family val="1"/>
      </rPr>
      <t xml:space="preserve"> </t>
    </r>
  </si>
  <si>
    <r>
      <t xml:space="preserve">Управління освіти виконавчого комітету міської ради </t>
    </r>
    <r>
      <rPr>
        <sz val="13.5"/>
        <rFont val="Times New Roman"/>
        <family val="1"/>
      </rPr>
      <t>(головний розпорядник)</t>
    </r>
  </si>
  <si>
    <r>
      <t xml:space="preserve">Управління освіти виконавчого комітету міської ради </t>
    </r>
    <r>
      <rPr>
        <i/>
        <sz val="13.5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</si>
  <si>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виконавчого комітету міської ради </t>
    </r>
    <r>
      <rPr>
        <i/>
        <sz val="13.5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</si>
  <si>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міської ради </t>
    </r>
    <r>
      <rPr>
        <i/>
        <sz val="13.5"/>
        <rFont val="Times New Roman"/>
        <family val="1"/>
      </rPr>
      <t>(відповідальний виконавець)</t>
    </r>
  </si>
  <si>
    <r>
      <t xml:space="preserve">Управління  культури виконавчого комітету міської ради </t>
    </r>
    <r>
      <rPr>
        <i/>
        <sz val="13.5"/>
        <rFont val="Times New Roman"/>
        <family val="1"/>
      </rPr>
      <t>(головний розпорядник)</t>
    </r>
  </si>
  <si>
    <r>
      <t>Управління культури виконавчого комітету міської ради</t>
    </r>
    <r>
      <rPr>
        <i/>
        <sz val="13.5"/>
        <rFont val="Times New Roman"/>
        <family val="1"/>
      </rPr>
      <t>(відповідальний виконавець)</t>
    </r>
  </si>
  <si>
    <r>
      <t>Фінансове управління виконавчого комітету міської ради</t>
    </r>
    <r>
      <rPr>
        <sz val="13.5"/>
        <rFont val="Times New Roman"/>
        <family val="1"/>
      </rPr>
      <t xml:space="preserve"> (головний розпорядник)</t>
    </r>
  </si>
  <si>
    <r>
      <t>Фінансове управління виконавчого комітету міської ради</t>
    </r>
    <r>
      <rPr>
        <i/>
        <sz val="13.5"/>
        <rFont val="Times New Roman"/>
        <family val="1"/>
      </rPr>
      <t xml:space="preserve"> (відповідальний виконавець)</t>
    </r>
  </si>
  <si>
    <t>Цільова програма "Піклування" мешканців Славутської міської об'єднаної територіальної громади на 2019-2021 роки</t>
  </si>
  <si>
    <t>Надання загальної середньої освіти загальноосвітніми навчальними закладами (в т.ч.школою дитячим садком, інтернатом при школі), спеціалізованими школами, ліцеями, гімназіями, колегіумами</t>
  </si>
  <si>
    <t>Програма розвитку інвестиційної діяльності м.Славути на 2016-2020 роки</t>
  </si>
  <si>
    <t xml:space="preserve">Програми розвитку освіти м.Славути на 2017-2020 роки
</t>
  </si>
  <si>
    <t>національно-патріотичного виховання</t>
  </si>
  <si>
    <t>дітей та молоді на 2019-2021 роки</t>
  </si>
  <si>
    <t xml:space="preserve">Програма національно-патріотичного виховання дітей та молоді на 2019-2021 роки </t>
  </si>
  <si>
    <t>Рішення міської ради від 01.02.2019р. №19-37/2019</t>
  </si>
  <si>
    <t>1021100</t>
  </si>
  <si>
    <t>1100</t>
  </si>
  <si>
    <t xml:space="preserve"> Програма "Реформування і розвиток житлово– комунального господарства Славутської міської об'єднаної територіальної громади на період 2019-2021 роки"</t>
  </si>
  <si>
    <t>Рішення міської ради від12.04.2019р. №14-39/2019</t>
  </si>
  <si>
    <t>Рішення міської ради від 18.12.2018р. №24-36/2018(з врахуванням змін)</t>
  </si>
  <si>
    <t>Рішення міської ради від 23.12.2016р. №6-15/2016(з врахуванням змін)</t>
  </si>
  <si>
    <t>Програма "Реформування і розвиток житлово– комунального господарства Славутської міської об'єднаної територіальної громади на період 2019-2021 роки"</t>
  </si>
  <si>
    <t>1014040</t>
  </si>
  <si>
    <t>4040</t>
  </si>
  <si>
    <t>Міська програма розвитку культури та мистецтва Славутської міської об'єднаної  територіальної громади на 2017-2020 роки.</t>
  </si>
  <si>
    <t>Рішення міської ради від 02.12.2016р. №9-14/2016(зі змінами)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</si>
  <si>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</si>
  <si>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музеїв та виставок</t>
  </si>
  <si>
    <t>Славутська дитяча школа мистецтв(відповідальний виконавець)</t>
  </si>
  <si>
    <t xml:space="preserve">Виконання інвестиційних проектів в рамках фінансування заходів соціально-економічної компенсації ризику населення ,яке проживає на території зони спостереження </t>
  </si>
  <si>
    <t>Виконання інвестиційних проектів в рамках здійснення  заходів щодо  соціально-економічного розвитку окремих територій (включаючи співфінансування)</t>
  </si>
  <si>
    <t>0611162</t>
  </si>
  <si>
    <t>1162</t>
  </si>
  <si>
    <t>Інші програми та заходи у сфері освіти</t>
  </si>
  <si>
    <t>0216071</t>
  </si>
  <si>
    <t>6071</t>
  </si>
  <si>
    <t>0640</t>
  </si>
  <si>
    <t>Відшкодування різниці між розміром ціни (тарифу) на жкг,що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виробництво(надання)</t>
  </si>
  <si>
    <t>0216017</t>
  </si>
  <si>
    <t>6017</t>
  </si>
  <si>
    <t>Інша діяльність, пов'язана з експлуатацією об'єктів ЖКГ</t>
  </si>
  <si>
    <t>0810160</t>
  </si>
  <si>
    <t>Керівництво і управління у відповідній сфері у містах(місті Києві), селищах,селах,об'єднаних територіальних громадах</t>
  </si>
  <si>
    <t>0160</t>
  </si>
  <si>
    <t>0111</t>
  </si>
  <si>
    <t>(код бюджету)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</si>
  <si>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</si>
  <si>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
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</si>
  <si>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</si>
  <si>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</si>
  <si>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та номер документа, яким затверджено місцеву/  регіональну програму</t>
  </si>
  <si>
    <t>у т.ч. бюджет розвитку</t>
  </si>
  <si>
    <t xml:space="preserve">Програма розвитку земельних відносин на території Славутської міської об'єднаної територіальної громади на  2020 – 2023 роки </t>
  </si>
  <si>
    <t>3717370</t>
  </si>
  <si>
    <t xml:space="preserve">Фінансове управління виконавчого комітету міської ради </t>
  </si>
  <si>
    <t>Рішення міської ради від 29.11.2019р. №11-47/2019</t>
  </si>
  <si>
    <t>Рішення міської ради від 01.11.2019р. №16-46/2019</t>
  </si>
  <si>
    <t>Надання загальної середньої освіти  загальноосвітніми навчальними закладами  (в  т.ч.школою-дитячим садком, інтернатом при школі),спеціалізованими школами, ліцеями, гімназіями, колегіумами</t>
  </si>
  <si>
    <t>0217322</t>
  </si>
  <si>
    <t>Рішення міської ради від 14.02.2020р. № 32 - 49/2020</t>
  </si>
  <si>
    <t>1070</t>
  </si>
  <si>
    <t>Код Функ-ціональної класифікації видатків та кредитування бюджету</t>
  </si>
  <si>
    <t xml:space="preserve">Усього </t>
  </si>
  <si>
    <t>Рішення міської ради від 23.12.2016р. №6-15/2016 (з врахуванням змін)</t>
  </si>
  <si>
    <t>0617321</t>
  </si>
  <si>
    <t>Програма розвитку культури та мистецтва Славутської міської об'єднаної територіальної громади на 2017-2020 роки</t>
  </si>
  <si>
    <t>Програма оздоровлення та відпочинку дітей Славутської міської об'єднаної територіальної громади на 2018-2020 роки</t>
  </si>
  <si>
    <t>Будівництво медичних установ та закладів</t>
  </si>
  <si>
    <t>Рішення міської ради від 08.12.2017р. №18-25/2017 зі змінами</t>
  </si>
  <si>
    <t>Програма охорони навколишнього природного середовища Славутської міської обєднаної територіальної громади на 2016-2020 роки</t>
  </si>
  <si>
    <t>Рішення міської ради від 25.12.2015р. №12-3/2015 зі змінами</t>
  </si>
  <si>
    <t>0218110</t>
  </si>
  <si>
    <t>Заходи із запобігання та ліквідації надзвичайних ситуацій та наслідків стихійного лиха</t>
  </si>
  <si>
    <t>Рішення міської ради від08.12.2017р. №21-25/2017</t>
  </si>
  <si>
    <t>Програма забезпечення безпеки перебування людей на водних об’єктах Славутської міської об'єднаної територіальної громади на 2020-2022 роки</t>
  </si>
  <si>
    <t>Програма підтримки об'єднань співвласників багатоквартирних будинків у м.Славута на 2020-2022 роки "Формування відповідального власника житла"</t>
  </si>
  <si>
    <t>Комплексна цільова програма розвитку фізичної культури і спорту в Славутській міській об'єднаній територіальній громаді на період 2019 -2021 роки</t>
  </si>
  <si>
    <t>Програма регулювання чисельності безпритульних тварин гуманними методами в Славутській міській об'єднаній територіальній громаді на 2018 - 2020 роки</t>
  </si>
  <si>
    <t xml:space="preserve">Програми розвитку освіти Славутської міської об'єднаної територіальної громади на 2017-2021 роки
</t>
  </si>
  <si>
    <t>Програма висвітлення діяльності Славутської міської ради, її виконавчих органів, посадових осіб та депутатів міської ради на 2019-2022 роки</t>
  </si>
  <si>
    <t xml:space="preserve">Програма висвітлення діяльності Славутської міської ради, її виконавчих органів, посадових осіб та депутатів міської ради на 2019-2022 роки </t>
  </si>
  <si>
    <t>Міська програма розвитку вторинної медичної допомоги для жителів Славутської міської об'єднаної територіальної громади на 2019-2021роки</t>
  </si>
  <si>
    <t>Рішення Славутської міської ради від 17.07.2020 року № 1-53/2020</t>
  </si>
  <si>
    <t xml:space="preserve">Програма розвитку архівної справи у Славутській міській об’єднаній територіальній громаді на 2016-2020 роки </t>
  </si>
  <si>
    <t>Програма забезпечення пожежної безпеки в Славутській міській об'єднаній територіальній громаді на 2019-2021 роки</t>
  </si>
  <si>
    <t xml:space="preserve">Комплексна програма мобілізації зусиль виконавчого комітету Славутської міської ради, Головного управління Державної податкової служби у Хмельницькій області, управлінь та відділів виконавчого комітету Славутської міської ради по забезпеченню надходжень до бюджетів усіх рівнів на 2020 рік </t>
  </si>
  <si>
    <t xml:space="preserve">Рішення міської ради від 20.12.2019р. №14-48/2019 </t>
  </si>
  <si>
    <t xml:space="preserve">Комплексна програма профілактики злочинності в місті Славута на 2016 – 2020 роки
</t>
  </si>
  <si>
    <t>Комплексна програма мобілізації зусиль Славутської міської ради, її виконавчих органів і Управління  Державної міграційної  служби України в Хмельницькій області по забезпеченню реалізації державної міграційної політики на 2019-2021 роки</t>
  </si>
  <si>
    <t>Рішення міської ради від 07.03.2019р. №17-38/2019</t>
  </si>
  <si>
    <t>0217670</t>
  </si>
  <si>
    <t>7670</t>
  </si>
  <si>
    <t>Відшкодування різниці між розміром ціни (тарифу) на житлово-комунальні послуги,що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</si>
  <si>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Внески до статутного капіталу суб'єктів господарювання</t>
  </si>
  <si>
    <t>Цільова програма "Забезпечення можливого проведення мобілізації людських і транспортних ресурсів на території міста Славути, перевезення військовозобов'язаних, призваних на військову службу за контрактом та перевезення резервістів на навчальні збори у 2017-2020 рр."</t>
  </si>
  <si>
    <t>Рішення міської ради від 28.10.2016р. №7-13/2016</t>
  </si>
  <si>
    <t xml:space="preserve"> зміни 22.12.20</t>
  </si>
  <si>
    <t>0813032</t>
  </si>
  <si>
    <t>3032</t>
  </si>
  <si>
    <t xml:space="preserve">Надання пільг окремим категоріям громадян з оплати послуг зв'язку </t>
  </si>
  <si>
    <t>Програма розвитку цивільного захисту Славутської міської об'єднаної територіальної громади на 2018-2021 роки</t>
  </si>
  <si>
    <t xml:space="preserve">Розподіл витрат бюджету Славутської міської територіальної громади на реалізацію місцевих/регіональних програм у 2020 році
</t>
  </si>
  <si>
    <t xml:space="preserve">С. Й.Федорчук               </t>
  </si>
  <si>
    <t>до рішення міської ради від 22.12.2020 року № 10-2/2020 "Про внесення змін до бюджету Славутської міської територіальної громади на 2020 рік"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</si>
</sst>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3.5"/>
      <name val="Times New Roman"/>
      <family val="1"/>
    </font>
    <font>
      <b/>
      <i/>
      <sz val="13.5"/>
      <name val="Times New Roman"/>
      <family val="1"/>
    </font>
    <font>
      <sz val="13.5"/>
      <color indexed="8"/>
      <name val="Times New Roman"/>
      <family val="1"/>
    </font>
    <font>
      <sz val="13.5"/>
      <color indexed="12"/>
      <name val="Times New Roman"/>
      <family val="1"/>
    </font>
    <font>
      <sz val="14"/>
      <name val="Times New Roman"/>
      <family val="1"/>
    </font>
    <font>
      <b/>
      <sz val="13.5"/>
      <color indexed="10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199" fontId="1" fillId="0" borderId="0" applyFont="0" applyFill="0" applyBorder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49" fontId="40" fillId="0" borderId="13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Fill="1" applyBorder="1" applyAlignment="1">
      <alignment horizontal="center" vertical="top" wrapText="1"/>
    </xf>
    <xf numFmtId="49" fontId="38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Alignment="1" applyProtection="1">
      <alignment/>
      <protection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 vertical="center"/>
    </xf>
    <xf numFmtId="3" fontId="33" fillId="0" borderId="0" xfId="96" applyNumberFormat="1" applyFont="1" applyFill="1" applyBorder="1" applyAlignment="1">
      <alignment horizontal="right"/>
      <protection/>
    </xf>
    <xf numFmtId="3" fontId="30" fillId="0" borderId="0" xfId="0" applyNumberFormat="1" applyFont="1" applyFill="1" applyAlignment="1">
      <alignment horizontal="right" vertical="center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3" fontId="33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right"/>
    </xf>
    <xf numFmtId="0" fontId="45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 horizontal="left"/>
    </xf>
    <xf numFmtId="0" fontId="46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0" fontId="47" fillId="0" borderId="0" xfId="0" applyFont="1" applyFill="1" applyAlignment="1">
      <alignment horizontal="left"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49" fontId="48" fillId="0" borderId="13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3" xfId="0" applyNumberFormat="1" applyFont="1" applyBorder="1" applyAlignment="1">
      <alignment horizontal="center" vertical="top"/>
    </xf>
    <xf numFmtId="49" fontId="30" fillId="0" borderId="13" xfId="0" applyNumberFormat="1" applyFont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top"/>
    </xf>
    <xf numFmtId="49" fontId="39" fillId="0" borderId="13" xfId="0" applyNumberFormat="1" applyFont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top"/>
    </xf>
    <xf numFmtId="49" fontId="50" fillId="0" borderId="13" xfId="0" applyNumberFormat="1" applyFont="1" applyFill="1" applyBorder="1" applyAlignment="1">
      <alignment horizontal="center" vertical="top" wrapText="1"/>
    </xf>
    <xf numFmtId="0" fontId="40" fillId="0" borderId="13" xfId="0" applyFont="1" applyBorder="1" applyAlignment="1" quotePrefix="1">
      <alignment horizontal="center" vertical="top" wrapText="1"/>
    </xf>
    <xf numFmtId="2" fontId="40" fillId="0" borderId="13" xfId="0" applyNumberFormat="1" applyFont="1" applyBorder="1" applyAlignment="1" quotePrefix="1">
      <alignment horizontal="center" vertical="top" wrapText="1"/>
    </xf>
    <xf numFmtId="49" fontId="51" fillId="0" borderId="13" xfId="0" applyNumberFormat="1" applyFont="1" applyFill="1" applyBorder="1" applyAlignment="1">
      <alignment horizontal="center" vertical="top" wrapText="1"/>
    </xf>
    <xf numFmtId="49" fontId="52" fillId="0" borderId="13" xfId="0" applyNumberFormat="1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horizontal="center" vertical="justify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49" fontId="45" fillId="0" borderId="13" xfId="0" applyNumberFormat="1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left" vertical="top" wrapText="1"/>
    </xf>
    <xf numFmtId="203" fontId="45" fillId="0" borderId="13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2" fontId="45" fillId="0" borderId="13" xfId="0" applyNumberFormat="1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2" fontId="45" fillId="0" borderId="13" xfId="0" applyNumberFormat="1" applyFont="1" applyFill="1" applyBorder="1" applyAlignment="1" quotePrefix="1">
      <alignment horizontal="left" vertical="top" wrapText="1"/>
    </xf>
    <xf numFmtId="49" fontId="46" fillId="0" borderId="13" xfId="0" applyNumberFormat="1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3" fontId="46" fillId="0" borderId="13" xfId="0" applyNumberFormat="1" applyFont="1" applyFill="1" applyBorder="1" applyAlignment="1">
      <alignment horizontal="right" wrapText="1"/>
    </xf>
    <xf numFmtId="3" fontId="46" fillId="0" borderId="13" xfId="96" applyNumberFormat="1" applyFont="1" applyFill="1" applyBorder="1" applyAlignment="1">
      <alignment horizontal="right" wrapText="1"/>
      <protection/>
    </xf>
    <xf numFmtId="3" fontId="55" fillId="0" borderId="13" xfId="96" applyNumberFormat="1" applyFont="1" applyFill="1" applyBorder="1" applyAlignment="1">
      <alignment horizontal="right" wrapText="1"/>
      <protection/>
    </xf>
    <xf numFmtId="3" fontId="45" fillId="0" borderId="13" xfId="96" applyNumberFormat="1" applyFont="1" applyFill="1" applyBorder="1" applyAlignment="1">
      <alignment horizontal="right" wrapText="1"/>
      <protection/>
    </xf>
    <xf numFmtId="3" fontId="45" fillId="0" borderId="13" xfId="0" applyNumberFormat="1" applyFont="1" applyFill="1" applyBorder="1" applyAlignment="1">
      <alignment horizontal="right" wrapText="1"/>
    </xf>
    <xf numFmtId="3" fontId="54" fillId="0" borderId="13" xfId="96" applyNumberFormat="1" applyFont="1" applyFill="1" applyBorder="1" applyAlignment="1">
      <alignment horizontal="right" wrapText="1"/>
      <protection/>
    </xf>
    <xf numFmtId="3" fontId="57" fillId="0" borderId="13" xfId="96" applyNumberFormat="1" applyFont="1" applyFill="1" applyBorder="1" applyAlignment="1">
      <alignment horizontal="right" wrapText="1"/>
      <protection/>
    </xf>
    <xf numFmtId="3" fontId="46" fillId="0" borderId="13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left" vertical="top" wrapText="1"/>
    </xf>
    <xf numFmtId="203" fontId="25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right" wrapText="1"/>
    </xf>
    <xf numFmtId="3" fontId="33" fillId="0" borderId="0" xfId="96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vertical="center"/>
    </xf>
    <xf numFmtId="49" fontId="50" fillId="0" borderId="13" xfId="0" applyNumberFormat="1" applyFont="1" applyFill="1" applyBorder="1" applyAlignment="1">
      <alignment horizontal="center" vertical="top"/>
    </xf>
    <xf numFmtId="2" fontId="56" fillId="0" borderId="13" xfId="0" applyNumberFormat="1" applyFont="1" applyFill="1" applyBorder="1" applyAlignment="1">
      <alignment horizontal="left" vertical="top" wrapText="1"/>
    </xf>
    <xf numFmtId="3" fontId="56" fillId="0" borderId="13" xfId="0" applyNumberFormat="1" applyFont="1" applyFill="1" applyBorder="1" applyAlignment="1">
      <alignment horizontal="right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justify"/>
    </xf>
    <xf numFmtId="3" fontId="45" fillId="0" borderId="13" xfId="96" applyNumberFormat="1" applyFont="1" applyFill="1" applyBorder="1" applyAlignment="1">
      <alignment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>
      <alignment horizontal="left" vertical="top" wrapText="1"/>
    </xf>
    <xf numFmtId="203" fontId="47" fillId="0" borderId="13" xfId="0" applyNumberFormat="1" applyFont="1" applyFill="1" applyBorder="1" applyAlignment="1">
      <alignment horizontal="left" vertical="top" wrapText="1"/>
    </xf>
    <xf numFmtId="3" fontId="47" fillId="0" borderId="13" xfId="96" applyNumberFormat="1" applyFont="1" applyFill="1" applyBorder="1" applyAlignment="1">
      <alignment horizontal="right" wrapText="1"/>
      <protection/>
    </xf>
    <xf numFmtId="3" fontId="47" fillId="0" borderId="13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wrapText="1"/>
    </xf>
    <xf numFmtId="4" fontId="46" fillId="0" borderId="13" xfId="96" applyNumberFormat="1" applyFont="1" applyFill="1" applyBorder="1" applyAlignment="1">
      <alignment horizontal="right" wrapText="1"/>
      <protection/>
    </xf>
    <xf numFmtId="4" fontId="55" fillId="0" borderId="13" xfId="0" applyNumberFormat="1" applyFont="1" applyFill="1" applyBorder="1" applyAlignment="1">
      <alignment horizontal="right" wrapText="1"/>
    </xf>
    <xf numFmtId="4" fontId="55" fillId="0" borderId="13" xfId="96" applyNumberFormat="1" applyFont="1" applyFill="1" applyBorder="1" applyAlignment="1">
      <alignment horizontal="right" wrapText="1"/>
      <protection/>
    </xf>
    <xf numFmtId="4" fontId="45" fillId="0" borderId="13" xfId="96" applyNumberFormat="1" applyFont="1" applyFill="1" applyBorder="1" applyAlignment="1">
      <alignment horizontal="right" wrapText="1"/>
      <protection/>
    </xf>
    <xf numFmtId="4" fontId="45" fillId="0" borderId="13" xfId="0" applyNumberFormat="1" applyFont="1" applyFill="1" applyBorder="1" applyAlignment="1">
      <alignment horizontal="right" wrapText="1"/>
    </xf>
    <xf numFmtId="4" fontId="54" fillId="0" borderId="13" xfId="96" applyNumberFormat="1" applyFont="1" applyFill="1" applyBorder="1" applyAlignment="1">
      <alignment horizontal="right" wrapText="1"/>
      <protection/>
    </xf>
    <xf numFmtId="4" fontId="59" fillId="0" borderId="13" xfId="0" applyNumberFormat="1" applyFont="1" applyFill="1" applyBorder="1" applyAlignment="1">
      <alignment horizontal="right" wrapText="1"/>
    </xf>
    <xf numFmtId="4" fontId="47" fillId="0" borderId="13" xfId="0" applyNumberFormat="1" applyFont="1" applyFill="1" applyBorder="1" applyAlignment="1">
      <alignment horizontal="right" vertical="center" wrapText="1"/>
    </xf>
    <xf numFmtId="4" fontId="56" fillId="0" borderId="13" xfId="0" applyNumberFormat="1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wrapText="1"/>
    </xf>
    <xf numFmtId="4" fontId="57" fillId="0" borderId="13" xfId="96" applyNumberFormat="1" applyFont="1" applyFill="1" applyBorder="1" applyAlignment="1">
      <alignment horizontal="right" wrapText="1"/>
      <protection/>
    </xf>
    <xf numFmtId="4" fontId="33" fillId="0" borderId="0" xfId="0" applyNumberFormat="1" applyFont="1" applyFill="1" applyAlignment="1">
      <alignment horizontal="right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3" fontId="46" fillId="0" borderId="13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" fontId="46" fillId="0" borderId="0" xfId="96" applyNumberFormat="1" applyFont="1" applyFill="1" applyBorder="1" applyAlignment="1">
      <alignment horizontal="right" wrapText="1"/>
      <protection/>
    </xf>
    <xf numFmtId="4" fontId="55" fillId="0" borderId="0" xfId="96" applyNumberFormat="1" applyFont="1" applyFill="1" applyBorder="1" applyAlignment="1">
      <alignment horizontal="right" wrapText="1"/>
      <protection/>
    </xf>
    <xf numFmtId="4" fontId="45" fillId="0" borderId="0" xfId="96" applyNumberFormat="1" applyFont="1" applyFill="1" applyBorder="1" applyAlignment="1">
      <alignment horizontal="right" wrapText="1"/>
      <protection/>
    </xf>
    <xf numFmtId="3" fontId="45" fillId="0" borderId="0" xfId="96" applyNumberFormat="1" applyFont="1" applyFill="1" applyBorder="1" applyAlignment="1">
      <alignment horizontal="right" wrapText="1"/>
      <protection/>
    </xf>
    <xf numFmtId="4" fontId="54" fillId="0" borderId="0" xfId="96" applyNumberFormat="1" applyFont="1" applyFill="1" applyBorder="1" applyAlignment="1">
      <alignment horizontal="right" wrapText="1"/>
      <protection/>
    </xf>
    <xf numFmtId="4" fontId="46" fillId="0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Border="1" applyAlignment="1">
      <alignment horizontal="right" vertical="center" wrapText="1"/>
    </xf>
    <xf numFmtId="4" fontId="45" fillId="0" borderId="0" xfId="0" applyNumberFormat="1" applyFont="1" applyFill="1" applyBorder="1" applyAlignment="1">
      <alignment horizontal="right" wrapText="1"/>
    </xf>
    <xf numFmtId="4" fontId="57" fillId="0" borderId="0" xfId="96" applyNumberFormat="1" applyFont="1" applyFill="1" applyBorder="1" applyAlignment="1">
      <alignment horizontal="right" wrapText="1"/>
      <protection/>
    </xf>
    <xf numFmtId="0" fontId="46" fillId="0" borderId="13" xfId="0" applyFont="1" applyFill="1" applyBorder="1" applyAlignment="1">
      <alignment horizontal="left" vertical="center" wrapText="1"/>
    </xf>
    <xf numFmtId="2" fontId="60" fillId="0" borderId="14" xfId="0" applyNumberFormat="1" applyFont="1" applyFill="1" applyBorder="1" applyAlignment="1">
      <alignment horizontal="center" vertical="top" wrapText="1"/>
    </xf>
    <xf numFmtId="2" fontId="60" fillId="0" borderId="15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58" fillId="0" borderId="16" xfId="0" applyNumberFormat="1" applyFont="1" applyFill="1" applyBorder="1" applyAlignment="1" applyProtection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tabSelected="1" view="pageBreakPreview" zoomScale="80" zoomScaleNormal="80" zoomScaleSheetLayoutView="80" zoomScalePageLayoutView="0" workbookViewId="0" topLeftCell="B1">
      <pane xSplit="4" ySplit="8" topLeftCell="H126" activePane="bottomRight" state="frozen"/>
      <selection pane="topLeft" activeCell="B1" sqref="B1"/>
      <selection pane="topRight" activeCell="F1" sqref="F1"/>
      <selection pane="bottomLeft" activeCell="B7" sqref="B7"/>
      <selection pane="bottomRight" activeCell="I2" sqref="I2:L2"/>
    </sheetView>
  </sheetViews>
  <sheetFormatPr defaultColWidth="9.16015625" defaultRowHeight="12.75"/>
  <cols>
    <col min="1" max="1" width="3.83203125" style="1" hidden="1" customWidth="1"/>
    <col min="2" max="2" width="14.83203125" style="1" customWidth="1"/>
    <col min="3" max="3" width="15.16015625" style="1" customWidth="1"/>
    <col min="4" max="4" width="13.5" style="1" customWidth="1"/>
    <col min="5" max="5" width="0.4921875" style="1" hidden="1" customWidth="1"/>
    <col min="6" max="6" width="79.83203125" style="5" customWidth="1"/>
    <col min="7" max="7" width="104.5" style="1" customWidth="1"/>
    <col min="8" max="8" width="42.16015625" style="1" customWidth="1"/>
    <col min="9" max="9" width="20.16015625" style="1" customWidth="1"/>
    <col min="10" max="10" width="16.16015625" style="1" customWidth="1"/>
    <col min="11" max="11" width="20.16015625" style="1" customWidth="1"/>
    <col min="12" max="13" width="19.66015625" style="1" customWidth="1"/>
    <col min="14" max="14" width="19.16015625" style="6" hidden="1" customWidth="1"/>
    <col min="15" max="15" width="19.66015625" style="7" hidden="1" customWidth="1"/>
    <col min="16" max="16" width="8.16015625" style="42" customWidth="1"/>
    <col min="17" max="17" width="15" style="52" customWidth="1"/>
    <col min="18" max="20" width="9.16015625" style="7" customWidth="1"/>
    <col min="21" max="21" width="9.5" style="7" bestFit="1" customWidth="1"/>
    <col min="22" max="16384" width="9.16015625" style="7" customWidth="1"/>
  </cols>
  <sheetData>
    <row r="1" spans="9:13" ht="24.75" customHeight="1">
      <c r="I1" s="175" t="s">
        <v>176</v>
      </c>
      <c r="J1" s="175"/>
      <c r="K1" s="175"/>
      <c r="L1" s="175"/>
      <c r="M1" s="149"/>
    </row>
    <row r="2" spans="2:13" ht="48" customHeight="1">
      <c r="B2" s="2"/>
      <c r="C2" s="2"/>
      <c r="D2" s="2"/>
      <c r="E2" s="2"/>
      <c r="G2" s="2"/>
      <c r="H2" s="2"/>
      <c r="I2" s="176" t="s">
        <v>329</v>
      </c>
      <c r="J2" s="176"/>
      <c r="K2" s="176"/>
      <c r="L2" s="176"/>
      <c r="M2" s="150"/>
    </row>
    <row r="3" spans="2:13" ht="39" customHeight="1">
      <c r="B3" s="177" t="s">
        <v>327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51"/>
    </row>
    <row r="4" spans="2:13" ht="17.25" customHeight="1">
      <c r="B4" s="188">
        <v>22545000000</v>
      </c>
      <c r="C4" s="188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8" customHeight="1">
      <c r="B5" s="189" t="s">
        <v>271</v>
      </c>
      <c r="C5" s="189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2:15" ht="13.5" customHeight="1">
      <c r="B6" s="8"/>
      <c r="C6" s="8"/>
      <c r="D6" s="8"/>
      <c r="E6" s="9"/>
      <c r="F6" s="10"/>
      <c r="G6" s="11"/>
      <c r="H6" s="11"/>
      <c r="I6" s="11"/>
      <c r="J6" s="11"/>
      <c r="K6" s="12"/>
      <c r="L6" s="65" t="s">
        <v>53</v>
      </c>
      <c r="M6" s="152"/>
      <c r="N6" s="41" t="s">
        <v>167</v>
      </c>
      <c r="O6" s="41" t="s">
        <v>168</v>
      </c>
    </row>
    <row r="7" spans="1:15" ht="40.5" customHeight="1">
      <c r="A7" s="13"/>
      <c r="B7" s="182" t="s">
        <v>272</v>
      </c>
      <c r="C7" s="182" t="s">
        <v>273</v>
      </c>
      <c r="D7" s="182" t="s">
        <v>287</v>
      </c>
      <c r="E7" s="68" t="s">
        <v>2</v>
      </c>
      <c r="F7" s="190" t="s">
        <v>274</v>
      </c>
      <c r="G7" s="184" t="s">
        <v>275</v>
      </c>
      <c r="H7" s="184" t="s">
        <v>276</v>
      </c>
      <c r="I7" s="178" t="s">
        <v>174</v>
      </c>
      <c r="J7" s="180" t="s">
        <v>0</v>
      </c>
      <c r="K7" s="186" t="s">
        <v>1</v>
      </c>
      <c r="L7" s="187"/>
      <c r="M7" s="153"/>
      <c r="N7" s="14" t="s">
        <v>322</v>
      </c>
      <c r="O7" s="14" t="s">
        <v>322</v>
      </c>
    </row>
    <row r="8" spans="1:15" ht="78" customHeight="1">
      <c r="A8" s="13"/>
      <c r="B8" s="183"/>
      <c r="C8" s="183"/>
      <c r="D8" s="183"/>
      <c r="E8" s="68"/>
      <c r="F8" s="191"/>
      <c r="G8" s="185"/>
      <c r="H8" s="185"/>
      <c r="I8" s="179"/>
      <c r="J8" s="181"/>
      <c r="K8" s="94" t="s">
        <v>175</v>
      </c>
      <c r="L8" s="87" t="s">
        <v>277</v>
      </c>
      <c r="M8" s="154"/>
      <c r="N8" s="14"/>
      <c r="O8" s="14"/>
    </row>
    <row r="9" spans="1:17" s="19" customFormat="1" ht="15.75" customHeight="1">
      <c r="A9" s="15"/>
      <c r="B9" s="16">
        <v>1</v>
      </c>
      <c r="C9" s="16">
        <v>2</v>
      </c>
      <c r="D9" s="17">
        <v>3</v>
      </c>
      <c r="E9" s="17">
        <v>1</v>
      </c>
      <c r="F9" s="18">
        <v>4</v>
      </c>
      <c r="G9" s="16">
        <v>5</v>
      </c>
      <c r="H9" s="16">
        <v>6</v>
      </c>
      <c r="I9" s="16">
        <v>7</v>
      </c>
      <c r="J9" s="17">
        <v>8</v>
      </c>
      <c r="K9" s="16">
        <v>9</v>
      </c>
      <c r="L9" s="16">
        <v>10</v>
      </c>
      <c r="M9" s="155"/>
      <c r="N9" s="6"/>
      <c r="P9" s="43"/>
      <c r="Q9" s="53"/>
    </row>
    <row r="10" spans="1:17" s="23" customFormat="1" ht="21.75" customHeight="1">
      <c r="A10" s="20"/>
      <c r="B10" s="69" t="s">
        <v>107</v>
      </c>
      <c r="C10" s="70"/>
      <c r="D10" s="71"/>
      <c r="E10" s="21"/>
      <c r="F10" s="167" t="s">
        <v>222</v>
      </c>
      <c r="G10" s="167"/>
      <c r="H10" s="95"/>
      <c r="I10" s="132">
        <f>J10+K10</f>
        <v>36330000</v>
      </c>
      <c r="J10" s="104">
        <f>J11+J88</f>
        <v>21447500</v>
      </c>
      <c r="K10" s="104">
        <f>K11+K88</f>
        <v>14882500</v>
      </c>
      <c r="L10" s="133">
        <f>L11+L88</f>
        <v>14642400</v>
      </c>
      <c r="M10" s="156"/>
      <c r="N10" s="40"/>
      <c r="O10" s="40"/>
      <c r="P10" s="40"/>
      <c r="Q10" s="52"/>
    </row>
    <row r="11" spans="1:17" s="23" customFormat="1" ht="31.5" customHeight="1">
      <c r="A11" s="20"/>
      <c r="B11" s="72" t="s">
        <v>114</v>
      </c>
      <c r="C11" s="73"/>
      <c r="D11" s="74"/>
      <c r="E11" s="24"/>
      <c r="F11" s="170" t="s">
        <v>223</v>
      </c>
      <c r="G11" s="170"/>
      <c r="H11" s="88"/>
      <c r="I11" s="134">
        <f>J11+K11</f>
        <v>35555500</v>
      </c>
      <c r="J11" s="105">
        <f>SUM(J12:J75)</f>
        <v>20803000</v>
      </c>
      <c r="K11" s="105">
        <f>SUM(K12:K75)</f>
        <v>14752500</v>
      </c>
      <c r="L11" s="135">
        <f>SUM(L12:L75)</f>
        <v>14642400</v>
      </c>
      <c r="M11" s="157"/>
      <c r="N11" s="40"/>
      <c r="O11" s="40"/>
      <c r="P11" s="40"/>
      <c r="Q11" s="52"/>
    </row>
    <row r="12" spans="1:17" s="23" customFormat="1" ht="35.25" customHeight="1">
      <c r="A12" s="20"/>
      <c r="B12" s="29" t="s">
        <v>100</v>
      </c>
      <c r="C12" s="29" t="s">
        <v>30</v>
      </c>
      <c r="D12" s="29" t="s">
        <v>29</v>
      </c>
      <c r="E12" s="25" t="s">
        <v>3</v>
      </c>
      <c r="F12" s="89" t="s">
        <v>101</v>
      </c>
      <c r="G12" s="90" t="s">
        <v>278</v>
      </c>
      <c r="H12" s="91" t="s">
        <v>281</v>
      </c>
      <c r="I12" s="132">
        <f>J12+K12</f>
        <v>87394</v>
      </c>
      <c r="J12" s="106">
        <f>300000-12606-200000</f>
        <v>87394</v>
      </c>
      <c r="K12" s="106"/>
      <c r="L12" s="136"/>
      <c r="M12" s="158"/>
      <c r="N12" s="40">
        <v>-200000</v>
      </c>
      <c r="O12" s="40"/>
      <c r="P12" s="40"/>
      <c r="Q12" s="52"/>
    </row>
    <row r="13" spans="1:17" s="23" customFormat="1" ht="35.25" customHeight="1">
      <c r="A13" s="20"/>
      <c r="B13" s="29" t="s">
        <v>100</v>
      </c>
      <c r="C13" s="29" t="s">
        <v>30</v>
      </c>
      <c r="D13" s="29" t="s">
        <v>29</v>
      </c>
      <c r="E13" s="25" t="s">
        <v>13</v>
      </c>
      <c r="F13" s="96" t="s">
        <v>101</v>
      </c>
      <c r="G13" s="91" t="s">
        <v>189</v>
      </c>
      <c r="H13" s="91" t="s">
        <v>190</v>
      </c>
      <c r="I13" s="132">
        <f aca="true" t="shared" si="0" ref="I13:I92">J13+K13</f>
        <v>48938</v>
      </c>
      <c r="J13" s="106">
        <f>76000-35000+7938</f>
        <v>48938</v>
      </c>
      <c r="K13" s="106"/>
      <c r="L13" s="136"/>
      <c r="M13" s="158"/>
      <c r="N13" s="40">
        <v>7938</v>
      </c>
      <c r="O13" s="40"/>
      <c r="P13" s="40"/>
      <c r="Q13" s="52"/>
    </row>
    <row r="14" spans="1:17" s="23" customFormat="1" ht="53.25" customHeight="1">
      <c r="A14" s="20"/>
      <c r="B14" s="29" t="s">
        <v>100</v>
      </c>
      <c r="C14" s="29" t="s">
        <v>30</v>
      </c>
      <c r="D14" s="29" t="s">
        <v>29</v>
      </c>
      <c r="E14" s="25" t="s">
        <v>13</v>
      </c>
      <c r="F14" s="96" t="s">
        <v>101</v>
      </c>
      <c r="G14" s="91" t="s">
        <v>47</v>
      </c>
      <c r="H14" s="91" t="s">
        <v>191</v>
      </c>
      <c r="I14" s="132">
        <f t="shared" si="0"/>
        <v>314668</v>
      </c>
      <c r="J14" s="106">
        <f>350000+12606+10000-45000-5000-7938</f>
        <v>314668</v>
      </c>
      <c r="K14" s="106"/>
      <c r="L14" s="136"/>
      <c r="M14" s="158"/>
      <c r="N14" s="40">
        <f>-5000-7938</f>
        <v>-12938</v>
      </c>
      <c r="O14" s="40"/>
      <c r="P14" s="40"/>
      <c r="Q14" s="52"/>
    </row>
    <row r="15" spans="1:17" s="23" customFormat="1" ht="34.5" customHeight="1" hidden="1">
      <c r="A15" s="20"/>
      <c r="B15" s="29" t="s">
        <v>100</v>
      </c>
      <c r="C15" s="29" t="s">
        <v>30</v>
      </c>
      <c r="D15" s="29" t="s">
        <v>29</v>
      </c>
      <c r="E15" s="25" t="s">
        <v>13</v>
      </c>
      <c r="F15" s="96" t="s">
        <v>101</v>
      </c>
      <c r="G15" s="91" t="s">
        <v>301</v>
      </c>
      <c r="H15" s="91" t="s">
        <v>282</v>
      </c>
      <c r="I15" s="132">
        <f t="shared" si="0"/>
        <v>0</v>
      </c>
      <c r="J15" s="106">
        <f>110000-110000</f>
        <v>0</v>
      </c>
      <c r="K15" s="106"/>
      <c r="L15" s="136"/>
      <c r="M15" s="158"/>
      <c r="N15" s="40">
        <f>-110000</f>
        <v>-110000</v>
      </c>
      <c r="O15" s="40"/>
      <c r="P15" s="40"/>
      <c r="Q15" s="52"/>
    </row>
    <row r="16" spans="1:17" s="23" customFormat="1" ht="36.75" customHeight="1">
      <c r="A16" s="20"/>
      <c r="B16" s="29" t="s">
        <v>100</v>
      </c>
      <c r="C16" s="29" t="s">
        <v>30</v>
      </c>
      <c r="D16" s="29" t="s">
        <v>29</v>
      </c>
      <c r="E16" s="25" t="s">
        <v>13</v>
      </c>
      <c r="F16" s="96" t="s">
        <v>101</v>
      </c>
      <c r="G16" s="91" t="s">
        <v>51</v>
      </c>
      <c r="H16" s="91" t="s">
        <v>192</v>
      </c>
      <c r="I16" s="132">
        <f t="shared" si="0"/>
        <v>140000</v>
      </c>
      <c r="J16" s="106">
        <v>140000</v>
      </c>
      <c r="K16" s="106"/>
      <c r="L16" s="136"/>
      <c r="M16" s="158"/>
      <c r="N16" s="40"/>
      <c r="O16" s="40"/>
      <c r="P16" s="40"/>
      <c r="Q16" s="52"/>
    </row>
    <row r="17" spans="1:17" s="23" customFormat="1" ht="70.5" customHeight="1">
      <c r="A17" s="20"/>
      <c r="B17" s="29" t="s">
        <v>100</v>
      </c>
      <c r="C17" s="29" t="s">
        <v>30</v>
      </c>
      <c r="D17" s="29" t="s">
        <v>29</v>
      </c>
      <c r="E17" s="25"/>
      <c r="F17" s="96" t="s">
        <v>101</v>
      </c>
      <c r="G17" s="91" t="s">
        <v>320</v>
      </c>
      <c r="H17" s="91" t="s">
        <v>321</v>
      </c>
      <c r="I17" s="132">
        <f t="shared" si="0"/>
        <v>80000</v>
      </c>
      <c r="J17" s="106">
        <v>80000</v>
      </c>
      <c r="K17" s="106"/>
      <c r="L17" s="136"/>
      <c r="M17" s="158"/>
      <c r="N17" s="40"/>
      <c r="O17" s="40"/>
      <c r="P17" s="40"/>
      <c r="Q17" s="52"/>
    </row>
    <row r="18" spans="1:17" s="23" customFormat="1" ht="39" customHeight="1">
      <c r="A18" s="20"/>
      <c r="B18" s="29" t="s">
        <v>105</v>
      </c>
      <c r="C18" s="29" t="s">
        <v>56</v>
      </c>
      <c r="D18" s="29" t="s">
        <v>21</v>
      </c>
      <c r="E18" s="25" t="s">
        <v>3</v>
      </c>
      <c r="F18" s="99" t="s">
        <v>61</v>
      </c>
      <c r="G18" s="90" t="s">
        <v>221</v>
      </c>
      <c r="H18" s="90" t="s">
        <v>193</v>
      </c>
      <c r="I18" s="132">
        <f t="shared" si="0"/>
        <v>22000</v>
      </c>
      <c r="J18" s="106">
        <v>22000</v>
      </c>
      <c r="K18" s="104"/>
      <c r="L18" s="136"/>
      <c r="M18" s="158"/>
      <c r="N18" s="40"/>
      <c r="O18" s="40"/>
      <c r="P18" s="40"/>
      <c r="Q18" s="52"/>
    </row>
    <row r="19" spans="1:17" s="23" customFormat="1" ht="36" customHeight="1">
      <c r="A19" s="20"/>
      <c r="B19" s="29" t="s">
        <v>201</v>
      </c>
      <c r="C19" s="29" t="s">
        <v>202</v>
      </c>
      <c r="D19" s="29" t="s">
        <v>24</v>
      </c>
      <c r="E19" s="25" t="s">
        <v>10</v>
      </c>
      <c r="F19" s="90" t="s">
        <v>203</v>
      </c>
      <c r="G19" s="91" t="s">
        <v>302</v>
      </c>
      <c r="H19" s="91" t="s">
        <v>195</v>
      </c>
      <c r="I19" s="132">
        <f>J19+K19</f>
        <v>293000</v>
      </c>
      <c r="J19" s="106">
        <f>187000+164000-84000</f>
        <v>267000</v>
      </c>
      <c r="K19" s="106">
        <v>26000</v>
      </c>
      <c r="L19" s="136">
        <v>26000</v>
      </c>
      <c r="M19" s="158"/>
      <c r="N19" s="40">
        <f>-84000</f>
        <v>-84000</v>
      </c>
      <c r="O19" s="40"/>
      <c r="P19" s="40"/>
      <c r="Q19" s="52"/>
    </row>
    <row r="20" spans="1:17" s="23" customFormat="1" ht="54" customHeight="1">
      <c r="A20" s="20"/>
      <c r="B20" s="29" t="s">
        <v>154</v>
      </c>
      <c r="C20" s="29" t="s">
        <v>153</v>
      </c>
      <c r="D20" s="29" t="s">
        <v>24</v>
      </c>
      <c r="E20" s="25" t="s">
        <v>8</v>
      </c>
      <c r="F20" s="96" t="s">
        <v>155</v>
      </c>
      <c r="G20" s="91" t="s">
        <v>302</v>
      </c>
      <c r="H20" s="91" t="s">
        <v>195</v>
      </c>
      <c r="I20" s="132">
        <f>J20+K20</f>
        <v>440000</v>
      </c>
      <c r="J20" s="106">
        <v>440000</v>
      </c>
      <c r="K20" s="106"/>
      <c r="L20" s="136"/>
      <c r="M20" s="158"/>
      <c r="N20" s="40"/>
      <c r="O20" s="40"/>
      <c r="P20" s="40"/>
      <c r="Q20" s="52"/>
    </row>
    <row r="21" spans="1:17" s="23" customFormat="1" ht="54" customHeight="1">
      <c r="A21" s="20"/>
      <c r="B21" s="29" t="s">
        <v>264</v>
      </c>
      <c r="C21" s="29" t="s">
        <v>265</v>
      </c>
      <c r="D21" s="29" t="s">
        <v>22</v>
      </c>
      <c r="E21" s="25"/>
      <c r="F21" s="96" t="s">
        <v>266</v>
      </c>
      <c r="G21" s="91" t="s">
        <v>247</v>
      </c>
      <c r="H21" s="91" t="s">
        <v>244</v>
      </c>
      <c r="I21" s="132">
        <f>J21+K21</f>
        <v>127300</v>
      </c>
      <c r="J21" s="106">
        <f>127300+75000-75000</f>
        <v>127300</v>
      </c>
      <c r="K21" s="106"/>
      <c r="L21" s="136"/>
      <c r="M21" s="158"/>
      <c r="N21" s="40"/>
      <c r="O21" s="40"/>
      <c r="P21" s="40"/>
      <c r="Q21" s="52"/>
    </row>
    <row r="22" spans="1:19" s="23" customFormat="1" ht="52.5" customHeight="1">
      <c r="A22" s="20"/>
      <c r="B22" s="29" t="s">
        <v>82</v>
      </c>
      <c r="C22" s="29" t="s">
        <v>81</v>
      </c>
      <c r="D22" s="29" t="s">
        <v>22</v>
      </c>
      <c r="E22" s="25" t="s">
        <v>4</v>
      </c>
      <c r="F22" s="96" t="s">
        <v>86</v>
      </c>
      <c r="G22" s="91" t="s">
        <v>243</v>
      </c>
      <c r="H22" s="91" t="s">
        <v>244</v>
      </c>
      <c r="I22" s="132">
        <f t="shared" si="0"/>
        <v>19708700</v>
      </c>
      <c r="J22" s="106">
        <f>16470000-90300-582000+695000</f>
        <v>16492700</v>
      </c>
      <c r="K22" s="106">
        <f>2200000+200000+700000+116000</f>
        <v>3216000</v>
      </c>
      <c r="L22" s="136">
        <f>2200000+200000+700000+116000</f>
        <v>3216000</v>
      </c>
      <c r="M22" s="158"/>
      <c r="N22" s="40">
        <f>-582000+695000</f>
        <v>113000</v>
      </c>
      <c r="O22" s="40"/>
      <c r="P22" s="40"/>
      <c r="Q22" s="52"/>
      <c r="S22" s="26"/>
    </row>
    <row r="23" spans="1:17" s="23" customFormat="1" ht="51.75" customHeight="1">
      <c r="A23" s="20"/>
      <c r="B23" s="29" t="s">
        <v>82</v>
      </c>
      <c r="C23" s="29" t="s">
        <v>81</v>
      </c>
      <c r="D23" s="29" t="s">
        <v>22</v>
      </c>
      <c r="E23" s="25" t="s">
        <v>4</v>
      </c>
      <c r="F23" s="96" t="s">
        <v>86</v>
      </c>
      <c r="G23" s="91" t="s">
        <v>303</v>
      </c>
      <c r="H23" s="91" t="s">
        <v>294</v>
      </c>
      <c r="I23" s="132">
        <f t="shared" si="0"/>
        <v>554000</v>
      </c>
      <c r="J23" s="106">
        <v>554000</v>
      </c>
      <c r="K23" s="104"/>
      <c r="L23" s="136"/>
      <c r="M23" s="158"/>
      <c r="N23" s="40"/>
      <c r="O23" s="40"/>
      <c r="P23" s="40"/>
      <c r="Q23" s="52"/>
    </row>
    <row r="24" spans="1:17" s="23" customFormat="1" ht="52.5" customHeight="1" hidden="1">
      <c r="A24" s="20"/>
      <c r="B24" s="29" t="s">
        <v>156</v>
      </c>
      <c r="C24" s="29" t="s">
        <v>157</v>
      </c>
      <c r="D24" s="29" t="s">
        <v>158</v>
      </c>
      <c r="E24" s="25"/>
      <c r="F24" s="96" t="s">
        <v>159</v>
      </c>
      <c r="G24" s="91" t="s">
        <v>247</v>
      </c>
      <c r="H24" s="91" t="s">
        <v>244</v>
      </c>
      <c r="I24" s="132">
        <f t="shared" si="0"/>
        <v>0</v>
      </c>
      <c r="J24" s="106"/>
      <c r="K24" s="106"/>
      <c r="L24" s="136"/>
      <c r="M24" s="158"/>
      <c r="N24" s="40"/>
      <c r="O24" s="40"/>
      <c r="P24" s="40"/>
      <c r="Q24" s="52"/>
    </row>
    <row r="25" spans="1:17" s="23" customFormat="1" ht="87.75" customHeight="1" hidden="1">
      <c r="A25" s="20"/>
      <c r="B25" s="29" t="s">
        <v>260</v>
      </c>
      <c r="C25" s="29" t="s">
        <v>261</v>
      </c>
      <c r="D25" s="29" t="s">
        <v>262</v>
      </c>
      <c r="E25" s="25"/>
      <c r="F25" s="96" t="s">
        <v>263</v>
      </c>
      <c r="G25" s="91" t="s">
        <v>247</v>
      </c>
      <c r="H25" s="91" t="s">
        <v>244</v>
      </c>
      <c r="I25" s="132">
        <f t="shared" si="0"/>
        <v>0</v>
      </c>
      <c r="J25" s="106"/>
      <c r="K25" s="106"/>
      <c r="L25" s="136"/>
      <c r="M25" s="158"/>
      <c r="N25" s="40"/>
      <c r="O25" s="40"/>
      <c r="P25" s="40"/>
      <c r="Q25" s="52"/>
    </row>
    <row r="26" spans="1:17" s="23" customFormat="1" ht="36.75" customHeight="1" hidden="1">
      <c r="A26" s="20"/>
      <c r="B26" s="29" t="s">
        <v>91</v>
      </c>
      <c r="C26" s="29" t="s">
        <v>92</v>
      </c>
      <c r="D26" s="29" t="s">
        <v>89</v>
      </c>
      <c r="E26" s="25" t="s">
        <v>11</v>
      </c>
      <c r="F26" s="96" t="s">
        <v>93</v>
      </c>
      <c r="G26" s="91" t="s">
        <v>214</v>
      </c>
      <c r="H26" s="91" t="s">
        <v>219</v>
      </c>
      <c r="I26" s="132">
        <f t="shared" si="0"/>
        <v>0</v>
      </c>
      <c r="J26" s="106"/>
      <c r="K26" s="106"/>
      <c r="L26" s="136"/>
      <c r="M26" s="158"/>
      <c r="N26" s="40"/>
      <c r="O26" s="40"/>
      <c r="P26" s="40"/>
      <c r="Q26" s="52"/>
    </row>
    <row r="27" spans="1:17" s="23" customFormat="1" ht="102" customHeight="1">
      <c r="A27" s="20"/>
      <c r="B27" s="29" t="s">
        <v>260</v>
      </c>
      <c r="C27" s="29" t="s">
        <v>261</v>
      </c>
      <c r="D27" s="29" t="s">
        <v>262</v>
      </c>
      <c r="E27" s="25"/>
      <c r="F27" s="96" t="s">
        <v>318</v>
      </c>
      <c r="G27" s="91" t="s">
        <v>243</v>
      </c>
      <c r="H27" s="91" t="s">
        <v>244</v>
      </c>
      <c r="I27" s="132">
        <f t="shared" si="0"/>
        <v>75000</v>
      </c>
      <c r="J27" s="106">
        <v>75000</v>
      </c>
      <c r="K27" s="106"/>
      <c r="L27" s="136"/>
      <c r="M27" s="158"/>
      <c r="N27" s="40"/>
      <c r="O27" s="40"/>
      <c r="P27" s="40"/>
      <c r="Q27" s="52"/>
    </row>
    <row r="28" spans="1:17" s="23" customFormat="1" ht="51" customHeight="1">
      <c r="A28" s="20"/>
      <c r="B28" s="29" t="s">
        <v>91</v>
      </c>
      <c r="C28" s="29" t="s">
        <v>92</v>
      </c>
      <c r="D28" s="29" t="s">
        <v>89</v>
      </c>
      <c r="E28" s="25" t="s">
        <v>11</v>
      </c>
      <c r="F28" s="96" t="s">
        <v>93</v>
      </c>
      <c r="G28" s="91" t="s">
        <v>247</v>
      </c>
      <c r="H28" s="91" t="s">
        <v>244</v>
      </c>
      <c r="I28" s="132">
        <f t="shared" si="0"/>
        <v>1156200</v>
      </c>
      <c r="J28" s="106"/>
      <c r="K28" s="106">
        <f>1751000+193000+130000+57000-600000-260000+50000+200-100000-50000-15000</f>
        <v>1156200</v>
      </c>
      <c r="L28" s="136">
        <f>1751000+193000+130000+57000-600000-260000+50000+200-100000-50000-15000</f>
        <v>1156200</v>
      </c>
      <c r="M28" s="158"/>
      <c r="N28" s="40"/>
      <c r="O28" s="40">
        <f>-100000-50000-15000</f>
        <v>-165000</v>
      </c>
      <c r="P28" s="40"/>
      <c r="Q28" s="52"/>
    </row>
    <row r="29" spans="1:17" s="23" customFormat="1" ht="36" customHeight="1">
      <c r="A29" s="20"/>
      <c r="B29" s="117" t="s">
        <v>126</v>
      </c>
      <c r="C29" s="75">
        <v>7321</v>
      </c>
      <c r="D29" s="76" t="s">
        <v>89</v>
      </c>
      <c r="E29" s="67"/>
      <c r="F29" s="97" t="s">
        <v>128</v>
      </c>
      <c r="G29" s="91" t="s">
        <v>304</v>
      </c>
      <c r="H29" s="91" t="s">
        <v>196</v>
      </c>
      <c r="I29" s="132">
        <f t="shared" si="0"/>
        <v>2035000</v>
      </c>
      <c r="J29" s="106"/>
      <c r="K29" s="106">
        <f>3470000-500000+200000-300000-400000-435000</f>
        <v>2035000</v>
      </c>
      <c r="L29" s="106">
        <f>3470000-500000+200000-300000-400000-435000</f>
        <v>2035000</v>
      </c>
      <c r="M29" s="159"/>
      <c r="N29" s="40"/>
      <c r="O29" s="40">
        <f>-435000</f>
        <v>-435000</v>
      </c>
      <c r="P29" s="40"/>
      <c r="Q29" s="52"/>
    </row>
    <row r="30" spans="1:17" s="23" customFormat="1" ht="36.75" customHeight="1">
      <c r="A30" s="20"/>
      <c r="B30" s="117" t="s">
        <v>284</v>
      </c>
      <c r="C30" s="75">
        <v>7322</v>
      </c>
      <c r="D30" s="76" t="s">
        <v>89</v>
      </c>
      <c r="E30" s="67"/>
      <c r="F30" s="97" t="s">
        <v>293</v>
      </c>
      <c r="G30" s="90" t="s">
        <v>209</v>
      </c>
      <c r="H30" s="91" t="s">
        <v>240</v>
      </c>
      <c r="I30" s="132">
        <f t="shared" si="0"/>
        <v>1120000</v>
      </c>
      <c r="J30" s="106"/>
      <c r="K30" s="106">
        <f>500000+600000+20000</f>
        <v>1120000</v>
      </c>
      <c r="L30" s="136">
        <f>500000+600000+20000</f>
        <v>1120000</v>
      </c>
      <c r="M30" s="158"/>
      <c r="N30" s="40"/>
      <c r="O30" s="40"/>
      <c r="P30" s="40"/>
      <c r="Q30" s="52"/>
    </row>
    <row r="31" spans="1:17" s="23" customFormat="1" ht="52.5" customHeight="1">
      <c r="A31" s="20"/>
      <c r="B31" s="29" t="s">
        <v>99</v>
      </c>
      <c r="C31" s="29" t="s">
        <v>94</v>
      </c>
      <c r="D31" s="29" t="s">
        <v>89</v>
      </c>
      <c r="E31" s="25"/>
      <c r="F31" s="96" t="s">
        <v>95</v>
      </c>
      <c r="G31" s="91" t="s">
        <v>243</v>
      </c>
      <c r="H31" s="91" t="s">
        <v>244</v>
      </c>
      <c r="I31" s="132">
        <f t="shared" si="0"/>
        <v>10000</v>
      </c>
      <c r="J31" s="106"/>
      <c r="K31" s="106">
        <v>10000</v>
      </c>
      <c r="L31" s="136">
        <v>10000</v>
      </c>
      <c r="M31" s="158"/>
      <c r="N31" s="40"/>
      <c r="O31" s="40"/>
      <c r="P31" s="40"/>
      <c r="Q31" s="52"/>
    </row>
    <row r="32" spans="1:17" s="23" customFormat="1" ht="33.75" customHeight="1">
      <c r="A32" s="20"/>
      <c r="B32" s="29" t="s">
        <v>115</v>
      </c>
      <c r="C32" s="29" t="s">
        <v>116</v>
      </c>
      <c r="D32" s="29" t="s">
        <v>89</v>
      </c>
      <c r="E32" s="25"/>
      <c r="F32" s="96" t="s">
        <v>117</v>
      </c>
      <c r="G32" s="91" t="s">
        <v>291</v>
      </c>
      <c r="H32" s="91" t="s">
        <v>216</v>
      </c>
      <c r="I32" s="132">
        <f t="shared" si="0"/>
        <v>450000</v>
      </c>
      <c r="J32" s="104"/>
      <c r="K32" s="106">
        <v>450000</v>
      </c>
      <c r="L32" s="136">
        <v>450000</v>
      </c>
      <c r="M32" s="158"/>
      <c r="N32" s="40"/>
      <c r="O32" s="40"/>
      <c r="P32" s="40"/>
      <c r="Q32" s="52"/>
    </row>
    <row r="33" spans="1:17" s="23" customFormat="1" ht="52.5" customHeight="1" hidden="1">
      <c r="A33" s="20"/>
      <c r="B33" s="29" t="s">
        <v>115</v>
      </c>
      <c r="C33" s="29" t="s">
        <v>116</v>
      </c>
      <c r="D33" s="29" t="s">
        <v>89</v>
      </c>
      <c r="E33" s="25"/>
      <c r="F33" s="96" t="s">
        <v>117</v>
      </c>
      <c r="G33" s="91" t="s">
        <v>243</v>
      </c>
      <c r="H33" s="91" t="s">
        <v>244</v>
      </c>
      <c r="I33" s="132">
        <f t="shared" si="0"/>
        <v>0</v>
      </c>
      <c r="J33" s="104"/>
      <c r="K33" s="106"/>
      <c r="L33" s="136"/>
      <c r="M33" s="158"/>
      <c r="N33" s="40"/>
      <c r="O33" s="40"/>
      <c r="P33" s="40"/>
      <c r="Q33" s="52"/>
    </row>
    <row r="34" spans="1:17" s="23" customFormat="1" ht="51.75" customHeight="1">
      <c r="A34" s="20"/>
      <c r="B34" s="29" t="s">
        <v>87</v>
      </c>
      <c r="C34" s="29" t="s">
        <v>88</v>
      </c>
      <c r="D34" s="29" t="s">
        <v>89</v>
      </c>
      <c r="E34" s="25" t="s">
        <v>11</v>
      </c>
      <c r="F34" s="96" t="s">
        <v>90</v>
      </c>
      <c r="G34" s="91" t="s">
        <v>302</v>
      </c>
      <c r="H34" s="91" t="s">
        <v>215</v>
      </c>
      <c r="I34" s="132">
        <f t="shared" si="0"/>
        <v>320000</v>
      </c>
      <c r="J34" s="104"/>
      <c r="K34" s="106">
        <v>320000</v>
      </c>
      <c r="L34" s="136">
        <v>320000</v>
      </c>
      <c r="M34" s="158"/>
      <c r="N34" s="40"/>
      <c r="O34" s="40"/>
      <c r="P34" s="40"/>
      <c r="Q34" s="52"/>
    </row>
    <row r="35" spans="1:17" s="23" customFormat="1" ht="51.75" customHeight="1" hidden="1">
      <c r="A35" s="20"/>
      <c r="B35" s="29" t="s">
        <v>170</v>
      </c>
      <c r="C35" s="29" t="s">
        <v>171</v>
      </c>
      <c r="D35" s="29" t="s">
        <v>89</v>
      </c>
      <c r="E35" s="25" t="s">
        <v>11</v>
      </c>
      <c r="F35" s="98" t="s">
        <v>256</v>
      </c>
      <c r="G35" s="91" t="s">
        <v>243</v>
      </c>
      <c r="H35" s="91" t="s">
        <v>244</v>
      </c>
      <c r="I35" s="132">
        <f t="shared" si="0"/>
        <v>0</v>
      </c>
      <c r="J35" s="104"/>
      <c r="K35" s="106"/>
      <c r="L35" s="136"/>
      <c r="M35" s="158"/>
      <c r="N35" s="40"/>
      <c r="O35" s="40"/>
      <c r="P35" s="40"/>
      <c r="Q35" s="52"/>
    </row>
    <row r="36" spans="1:17" s="23" customFormat="1" ht="51.75" customHeight="1" hidden="1">
      <c r="A36" s="20"/>
      <c r="B36" s="29" t="s">
        <v>160</v>
      </c>
      <c r="C36" s="29" t="s">
        <v>161</v>
      </c>
      <c r="D36" s="29" t="s">
        <v>25</v>
      </c>
      <c r="E36" s="25"/>
      <c r="F36" s="98" t="s">
        <v>255</v>
      </c>
      <c r="G36" s="91" t="s">
        <v>243</v>
      </c>
      <c r="H36" s="91" t="s">
        <v>244</v>
      </c>
      <c r="I36" s="132">
        <f t="shared" si="0"/>
        <v>0</v>
      </c>
      <c r="J36" s="106"/>
      <c r="K36" s="106"/>
      <c r="L36" s="136"/>
      <c r="M36" s="158"/>
      <c r="N36" s="40"/>
      <c r="O36" s="40"/>
      <c r="P36" s="40"/>
      <c r="Q36" s="52"/>
    </row>
    <row r="37" spans="1:17" s="23" customFormat="1" ht="51.75" customHeight="1" hidden="1">
      <c r="A37" s="20"/>
      <c r="B37" s="29" t="s">
        <v>160</v>
      </c>
      <c r="C37" s="29" t="s">
        <v>161</v>
      </c>
      <c r="D37" s="29" t="s">
        <v>25</v>
      </c>
      <c r="E37" s="25"/>
      <c r="F37" s="98" t="s">
        <v>255</v>
      </c>
      <c r="G37" s="91" t="s">
        <v>55</v>
      </c>
      <c r="H37" s="91" t="s">
        <v>216</v>
      </c>
      <c r="I37" s="132">
        <f t="shared" si="0"/>
        <v>0</v>
      </c>
      <c r="J37" s="106"/>
      <c r="K37" s="106"/>
      <c r="L37" s="136"/>
      <c r="M37" s="158"/>
      <c r="N37" s="40"/>
      <c r="O37" s="40"/>
      <c r="P37" s="40"/>
      <c r="Q37" s="52"/>
    </row>
    <row r="38" spans="1:17" s="23" customFormat="1" ht="36" customHeight="1">
      <c r="A38" s="20"/>
      <c r="B38" s="29" t="s">
        <v>121</v>
      </c>
      <c r="C38" s="29" t="s">
        <v>122</v>
      </c>
      <c r="D38" s="29" t="s">
        <v>25</v>
      </c>
      <c r="E38" s="25" t="s">
        <v>11</v>
      </c>
      <c r="F38" s="90" t="s">
        <v>169</v>
      </c>
      <c r="G38" s="91" t="s">
        <v>235</v>
      </c>
      <c r="H38" s="91" t="s">
        <v>217</v>
      </c>
      <c r="I38" s="132">
        <f t="shared" si="0"/>
        <v>230000</v>
      </c>
      <c r="J38" s="104"/>
      <c r="K38" s="106">
        <f>1450000-1220000</f>
        <v>230000</v>
      </c>
      <c r="L38" s="136">
        <f>1450000-1220000</f>
        <v>230000</v>
      </c>
      <c r="M38" s="158"/>
      <c r="N38" s="40"/>
      <c r="O38" s="40"/>
      <c r="P38" s="40"/>
      <c r="Q38" s="52"/>
    </row>
    <row r="39" spans="1:17" s="23" customFormat="1" ht="53.25" customHeight="1">
      <c r="A39" s="20"/>
      <c r="B39" s="29" t="s">
        <v>121</v>
      </c>
      <c r="C39" s="29" t="s">
        <v>122</v>
      </c>
      <c r="D39" s="29" t="s">
        <v>25</v>
      </c>
      <c r="E39" s="25" t="s">
        <v>11</v>
      </c>
      <c r="F39" s="90" t="s">
        <v>169</v>
      </c>
      <c r="G39" s="91" t="s">
        <v>247</v>
      </c>
      <c r="H39" s="91" t="s">
        <v>244</v>
      </c>
      <c r="I39" s="132">
        <f t="shared" si="0"/>
        <v>619700</v>
      </c>
      <c r="J39" s="104"/>
      <c r="K39" s="106">
        <f>935900+200000-300000-216200</f>
        <v>619700</v>
      </c>
      <c r="L39" s="136">
        <f>935900+200000-300000-216200</f>
        <v>619700</v>
      </c>
      <c r="M39" s="158"/>
      <c r="N39" s="40"/>
      <c r="O39" s="40"/>
      <c r="P39" s="40"/>
      <c r="Q39" s="52"/>
    </row>
    <row r="40" spans="1:19" s="23" customFormat="1" ht="53.25" customHeight="1">
      <c r="A40" s="20"/>
      <c r="B40" s="29" t="s">
        <v>124</v>
      </c>
      <c r="C40" s="29" t="s">
        <v>125</v>
      </c>
      <c r="D40" s="29" t="s">
        <v>27</v>
      </c>
      <c r="E40" s="25" t="s">
        <v>16</v>
      </c>
      <c r="F40" s="96" t="s">
        <v>198</v>
      </c>
      <c r="G40" s="91" t="s">
        <v>247</v>
      </c>
      <c r="H40" s="91" t="s">
        <v>244</v>
      </c>
      <c r="I40" s="132">
        <f t="shared" si="0"/>
        <v>6734500</v>
      </c>
      <c r="J40" s="106">
        <f>2403000-718000</f>
        <v>1685000</v>
      </c>
      <c r="K40" s="106">
        <f>3249500-100000+200000+300000+500000+300000+600000</f>
        <v>5049500</v>
      </c>
      <c r="L40" s="136">
        <f>3249500-100000+200000+300000+500000+300000+600000</f>
        <v>5049500</v>
      </c>
      <c r="M40" s="158"/>
      <c r="N40" s="48">
        <f>-718000</f>
        <v>-718000</v>
      </c>
      <c r="O40" s="40">
        <v>600000</v>
      </c>
      <c r="P40" s="44"/>
      <c r="Q40" s="53"/>
      <c r="R40" s="28"/>
      <c r="S40" s="28"/>
    </row>
    <row r="41" spans="1:17" s="23" customFormat="1" ht="41.25" customHeight="1" hidden="1">
      <c r="A41" s="20"/>
      <c r="B41" s="29"/>
      <c r="C41" s="29"/>
      <c r="D41" s="29"/>
      <c r="E41" s="25"/>
      <c r="F41" s="96"/>
      <c r="G41" s="91"/>
      <c r="H41" s="91"/>
      <c r="I41" s="132">
        <f t="shared" si="0"/>
        <v>0</v>
      </c>
      <c r="J41" s="106"/>
      <c r="K41" s="104"/>
      <c r="L41" s="136"/>
      <c r="M41" s="158"/>
      <c r="N41" s="56"/>
      <c r="O41" s="40"/>
      <c r="P41" s="40"/>
      <c r="Q41" s="52"/>
    </row>
    <row r="42" spans="1:25" s="23" customFormat="1" ht="53.25" customHeight="1" hidden="1">
      <c r="A42" s="20"/>
      <c r="B42" s="29"/>
      <c r="C42" s="29"/>
      <c r="D42" s="29"/>
      <c r="E42" s="25"/>
      <c r="F42" s="96"/>
      <c r="G42" s="91"/>
      <c r="H42" s="91"/>
      <c r="I42" s="132">
        <f t="shared" si="0"/>
        <v>0</v>
      </c>
      <c r="J42" s="106"/>
      <c r="K42" s="106"/>
      <c r="L42" s="136"/>
      <c r="M42" s="158"/>
      <c r="N42" s="48"/>
      <c r="O42" s="40"/>
      <c r="P42" s="111"/>
      <c r="Q42" s="111"/>
      <c r="R42" s="111"/>
      <c r="S42" s="112"/>
      <c r="T42" s="113"/>
      <c r="U42" s="113"/>
      <c r="V42" s="114"/>
      <c r="W42" s="115"/>
      <c r="X42" s="116"/>
      <c r="Y42" s="116"/>
    </row>
    <row r="43" spans="1:25" s="23" customFormat="1" ht="53.25" customHeight="1">
      <c r="A43" s="20"/>
      <c r="B43" s="29" t="s">
        <v>316</v>
      </c>
      <c r="C43" s="29" t="s">
        <v>317</v>
      </c>
      <c r="D43" s="29" t="s">
        <v>25</v>
      </c>
      <c r="E43" s="25"/>
      <c r="F43" s="96" t="s">
        <v>319</v>
      </c>
      <c r="G43" s="91" t="s">
        <v>247</v>
      </c>
      <c r="H43" s="91" t="s">
        <v>244</v>
      </c>
      <c r="I43" s="132">
        <f t="shared" si="0"/>
        <v>410000</v>
      </c>
      <c r="J43" s="106"/>
      <c r="K43" s="106">
        <f>410000</f>
        <v>410000</v>
      </c>
      <c r="L43" s="136">
        <v>410000</v>
      </c>
      <c r="M43" s="158"/>
      <c r="N43" s="48"/>
      <c r="O43" s="40"/>
      <c r="P43" s="111"/>
      <c r="Q43" s="111"/>
      <c r="R43" s="111"/>
      <c r="S43" s="112"/>
      <c r="T43" s="113"/>
      <c r="U43" s="113"/>
      <c r="V43" s="114"/>
      <c r="W43" s="115"/>
      <c r="X43" s="116"/>
      <c r="Y43" s="116"/>
    </row>
    <row r="44" spans="1:25" s="23" customFormat="1" ht="34.5">
      <c r="A44" s="20"/>
      <c r="B44" s="29" t="s">
        <v>297</v>
      </c>
      <c r="C44" s="29" t="s">
        <v>97</v>
      </c>
      <c r="D44" s="29" t="s">
        <v>28</v>
      </c>
      <c r="E44" s="25"/>
      <c r="F44" s="90" t="s">
        <v>298</v>
      </c>
      <c r="G44" s="91" t="s">
        <v>326</v>
      </c>
      <c r="H44" s="91" t="s">
        <v>299</v>
      </c>
      <c r="I44" s="148">
        <f t="shared" si="0"/>
        <v>140000</v>
      </c>
      <c r="J44" s="106">
        <f>27000+113000</f>
        <v>140000</v>
      </c>
      <c r="K44" s="106"/>
      <c r="L44" s="106"/>
      <c r="M44" s="159"/>
      <c r="N44" s="48"/>
      <c r="O44" s="40"/>
      <c r="P44" s="111"/>
      <c r="Q44" s="111"/>
      <c r="R44" s="111"/>
      <c r="S44" s="112"/>
      <c r="T44" s="113"/>
      <c r="U44" s="113"/>
      <c r="V44" s="114"/>
      <c r="W44" s="115"/>
      <c r="X44" s="116"/>
      <c r="Y44" s="116"/>
    </row>
    <row r="45" spans="1:17" s="23" customFormat="1" ht="36" customHeight="1">
      <c r="A45" s="20"/>
      <c r="B45" s="77" t="s">
        <v>177</v>
      </c>
      <c r="C45" s="77" t="s">
        <v>178</v>
      </c>
      <c r="D45" s="78" t="s">
        <v>179</v>
      </c>
      <c r="E45" s="25" t="s">
        <v>35</v>
      </c>
      <c r="F45" s="90" t="s">
        <v>199</v>
      </c>
      <c r="G45" s="91" t="s">
        <v>295</v>
      </c>
      <c r="H45" s="91" t="s">
        <v>296</v>
      </c>
      <c r="I45" s="132">
        <f t="shared" si="0"/>
        <v>110100</v>
      </c>
      <c r="J45" s="106"/>
      <c r="K45" s="106">
        <v>110100</v>
      </c>
      <c r="L45" s="136"/>
      <c r="M45" s="158"/>
      <c r="N45" s="48"/>
      <c r="O45" s="47"/>
      <c r="P45" s="40"/>
      <c r="Q45" s="52"/>
    </row>
    <row r="46" spans="1:17" s="23" customFormat="1" ht="41.25" customHeight="1" hidden="1">
      <c r="A46" s="20"/>
      <c r="B46" s="29" t="s">
        <v>83</v>
      </c>
      <c r="C46" s="29" t="s">
        <v>84</v>
      </c>
      <c r="D46" s="29" t="s">
        <v>23</v>
      </c>
      <c r="E46" s="25" t="s">
        <v>6</v>
      </c>
      <c r="F46" s="96" t="s">
        <v>152</v>
      </c>
      <c r="G46" s="91" t="s">
        <v>305</v>
      </c>
      <c r="H46" s="91" t="s">
        <v>194</v>
      </c>
      <c r="I46" s="132">
        <f>J46+K46</f>
        <v>0</v>
      </c>
      <c r="J46" s="106">
        <f>55000-55000</f>
        <v>0</v>
      </c>
      <c r="K46" s="106"/>
      <c r="L46" s="136"/>
      <c r="M46" s="158"/>
      <c r="N46" s="40">
        <f>-55000</f>
        <v>-55000</v>
      </c>
      <c r="O46" s="40"/>
      <c r="P46" s="40"/>
      <c r="Q46" s="52"/>
    </row>
    <row r="47" spans="1:17" s="23" customFormat="1" ht="34.5" customHeight="1">
      <c r="A47" s="20"/>
      <c r="B47" s="29" t="s">
        <v>83</v>
      </c>
      <c r="C47" s="29" t="s">
        <v>84</v>
      </c>
      <c r="D47" s="29" t="s">
        <v>23</v>
      </c>
      <c r="E47" s="25" t="s">
        <v>7</v>
      </c>
      <c r="F47" s="96" t="s">
        <v>85</v>
      </c>
      <c r="G47" s="91" t="s">
        <v>306</v>
      </c>
      <c r="H47" s="91" t="s">
        <v>194</v>
      </c>
      <c r="I47" s="132">
        <f>J47+K47</f>
        <v>329000</v>
      </c>
      <c r="J47" s="106">
        <f>440000-111000</f>
        <v>329000</v>
      </c>
      <c r="K47" s="106"/>
      <c r="L47" s="136"/>
      <c r="M47" s="158"/>
      <c r="N47" s="40">
        <f>-111000</f>
        <v>-111000</v>
      </c>
      <c r="O47" s="40"/>
      <c r="P47" s="40"/>
      <c r="Q47" s="52"/>
    </row>
    <row r="48" spans="1:17" s="23" customFormat="1" ht="27.75" customHeight="1" hidden="1">
      <c r="A48" s="20"/>
      <c r="B48" s="29"/>
      <c r="C48" s="29"/>
      <c r="D48" s="29" t="s">
        <v>25</v>
      </c>
      <c r="E48" s="25" t="s">
        <v>11</v>
      </c>
      <c r="F48" s="90" t="s">
        <v>9</v>
      </c>
      <c r="G48" s="91" t="s">
        <v>38</v>
      </c>
      <c r="H48" s="91"/>
      <c r="I48" s="132">
        <f t="shared" si="0"/>
        <v>0</v>
      </c>
      <c r="J48" s="104"/>
      <c r="K48" s="106"/>
      <c r="L48" s="136"/>
      <c r="M48" s="158"/>
      <c r="N48" s="40"/>
      <c r="O48" s="40"/>
      <c r="P48" s="40"/>
      <c r="Q48" s="52"/>
    </row>
    <row r="49" spans="1:17" s="23" customFormat="1" ht="52.5" customHeight="1" hidden="1">
      <c r="A49" s="20"/>
      <c r="B49" s="29"/>
      <c r="C49" s="29"/>
      <c r="D49" s="29" t="s">
        <v>26</v>
      </c>
      <c r="E49" s="25" t="s">
        <v>19</v>
      </c>
      <c r="F49" s="90" t="s">
        <v>20</v>
      </c>
      <c r="G49" s="90" t="s">
        <v>37</v>
      </c>
      <c r="H49" s="90"/>
      <c r="I49" s="132">
        <f t="shared" si="0"/>
        <v>0</v>
      </c>
      <c r="J49" s="104"/>
      <c r="K49" s="107"/>
      <c r="L49" s="136"/>
      <c r="M49" s="158"/>
      <c r="N49" s="48"/>
      <c r="O49" s="40"/>
      <c r="P49" s="40"/>
      <c r="Q49" s="52"/>
    </row>
    <row r="50" spans="1:17" s="23" customFormat="1" ht="24.75" customHeight="1" hidden="1">
      <c r="A50" s="20"/>
      <c r="B50" s="29"/>
      <c r="C50" s="29"/>
      <c r="D50" s="29" t="s">
        <v>25</v>
      </c>
      <c r="E50" s="25" t="s">
        <v>11</v>
      </c>
      <c r="F50" s="90" t="s">
        <v>9</v>
      </c>
      <c r="G50" s="91" t="s">
        <v>52</v>
      </c>
      <c r="H50" s="91"/>
      <c r="I50" s="132">
        <f t="shared" si="0"/>
        <v>0</v>
      </c>
      <c r="J50" s="104"/>
      <c r="K50" s="107"/>
      <c r="L50" s="136"/>
      <c r="M50" s="158"/>
      <c r="N50" s="48"/>
      <c r="O50" s="40"/>
      <c r="P50" s="40"/>
      <c r="Q50" s="52"/>
    </row>
    <row r="51" spans="1:17" s="23" customFormat="1" ht="52.5" customHeight="1" hidden="1">
      <c r="A51" s="20"/>
      <c r="B51" s="29"/>
      <c r="C51" s="29"/>
      <c r="D51" s="29" t="s">
        <v>25</v>
      </c>
      <c r="E51" s="25" t="s">
        <v>11</v>
      </c>
      <c r="F51" s="90" t="s">
        <v>9</v>
      </c>
      <c r="G51" s="91" t="s">
        <v>5</v>
      </c>
      <c r="H51" s="91"/>
      <c r="I51" s="132">
        <f t="shared" si="0"/>
        <v>0</v>
      </c>
      <c r="J51" s="104"/>
      <c r="K51" s="107"/>
      <c r="L51" s="136"/>
      <c r="M51" s="158"/>
      <c r="N51" s="48"/>
      <c r="O51" s="40"/>
      <c r="P51" s="40"/>
      <c r="Q51" s="52"/>
    </row>
    <row r="52" spans="1:17" s="23" customFormat="1" ht="32.25" customHeight="1" hidden="1">
      <c r="A52" s="20"/>
      <c r="B52" s="29"/>
      <c r="C52" s="29"/>
      <c r="D52" s="29" t="s">
        <v>25</v>
      </c>
      <c r="E52" s="25" t="s">
        <v>11</v>
      </c>
      <c r="F52" s="90" t="s">
        <v>9</v>
      </c>
      <c r="G52" s="91" t="s">
        <v>54</v>
      </c>
      <c r="H52" s="91"/>
      <c r="I52" s="132">
        <f t="shared" si="0"/>
        <v>0</v>
      </c>
      <c r="J52" s="104"/>
      <c r="K52" s="107"/>
      <c r="L52" s="136"/>
      <c r="M52" s="158"/>
      <c r="N52" s="48"/>
      <c r="O52" s="40"/>
      <c r="P52" s="40"/>
      <c r="Q52" s="52"/>
    </row>
    <row r="53" spans="1:17" s="23" customFormat="1" ht="38.25" customHeight="1" hidden="1">
      <c r="A53" s="20"/>
      <c r="B53" s="29" t="s">
        <v>73</v>
      </c>
      <c r="C53" s="29" t="s">
        <v>74</v>
      </c>
      <c r="D53" s="29" t="s">
        <v>43</v>
      </c>
      <c r="E53" s="25" t="s">
        <v>32</v>
      </c>
      <c r="F53" s="90" t="s">
        <v>75</v>
      </c>
      <c r="G53" s="91" t="s">
        <v>48</v>
      </c>
      <c r="H53" s="91"/>
      <c r="I53" s="132">
        <f t="shared" si="0"/>
        <v>0</v>
      </c>
      <c r="J53" s="104"/>
      <c r="K53" s="106"/>
      <c r="L53" s="136"/>
      <c r="M53" s="158"/>
      <c r="N53" s="40"/>
      <c r="O53" s="40"/>
      <c r="P53" s="40"/>
      <c r="Q53" s="52"/>
    </row>
    <row r="54" spans="1:17" s="23" customFormat="1" ht="52.5" customHeight="1" hidden="1">
      <c r="A54" s="20"/>
      <c r="B54" s="29" t="s">
        <v>57</v>
      </c>
      <c r="C54" s="29" t="s">
        <v>58</v>
      </c>
      <c r="D54" s="29" t="s">
        <v>25</v>
      </c>
      <c r="E54" s="25" t="s">
        <v>11</v>
      </c>
      <c r="F54" s="99" t="s">
        <v>62</v>
      </c>
      <c r="G54" s="91" t="s">
        <v>76</v>
      </c>
      <c r="H54" s="91"/>
      <c r="I54" s="132">
        <f t="shared" si="0"/>
        <v>0</v>
      </c>
      <c r="J54" s="104"/>
      <c r="K54" s="106"/>
      <c r="L54" s="136"/>
      <c r="M54" s="158"/>
      <c r="N54" s="40"/>
      <c r="O54" s="40"/>
      <c r="P54" s="40"/>
      <c r="Q54" s="52"/>
    </row>
    <row r="55" spans="1:17" s="23" customFormat="1" ht="46.5" customHeight="1" hidden="1">
      <c r="A55" s="20"/>
      <c r="B55" s="29"/>
      <c r="C55" s="29"/>
      <c r="D55" s="29"/>
      <c r="E55" s="25"/>
      <c r="F55" s="96"/>
      <c r="G55" s="91"/>
      <c r="H55" s="91"/>
      <c r="I55" s="132">
        <f t="shared" si="0"/>
        <v>0</v>
      </c>
      <c r="J55" s="104"/>
      <c r="K55" s="106"/>
      <c r="L55" s="136"/>
      <c r="M55" s="158"/>
      <c r="N55" s="40"/>
      <c r="O55" s="40"/>
      <c r="P55" s="40"/>
      <c r="Q55" s="52"/>
    </row>
    <row r="56" spans="1:17" s="23" customFormat="1" ht="45.75" customHeight="1" hidden="1">
      <c r="A56" s="20"/>
      <c r="B56" s="29" t="s">
        <v>91</v>
      </c>
      <c r="C56" s="29" t="s">
        <v>92</v>
      </c>
      <c r="D56" s="29" t="s">
        <v>89</v>
      </c>
      <c r="E56" s="25" t="s">
        <v>11</v>
      </c>
      <c r="F56" s="96" t="s">
        <v>93</v>
      </c>
      <c r="G56" s="91" t="s">
        <v>48</v>
      </c>
      <c r="H56" s="91"/>
      <c r="I56" s="132">
        <f t="shared" si="0"/>
        <v>0</v>
      </c>
      <c r="J56" s="104"/>
      <c r="K56" s="106"/>
      <c r="L56" s="136"/>
      <c r="M56" s="158"/>
      <c r="N56" s="40"/>
      <c r="O56" s="40"/>
      <c r="P56" s="40"/>
      <c r="Q56" s="52"/>
    </row>
    <row r="57" spans="1:17" s="23" customFormat="1" ht="34.5" customHeight="1" hidden="1">
      <c r="A57" s="20"/>
      <c r="B57" s="29" t="s">
        <v>91</v>
      </c>
      <c r="C57" s="29" t="s">
        <v>92</v>
      </c>
      <c r="D57" s="29" t="s">
        <v>89</v>
      </c>
      <c r="E57" s="25"/>
      <c r="F57" s="96" t="s">
        <v>93</v>
      </c>
      <c r="G57" s="90" t="s">
        <v>119</v>
      </c>
      <c r="H57" s="90"/>
      <c r="I57" s="132">
        <f t="shared" si="0"/>
        <v>0</v>
      </c>
      <c r="J57" s="104"/>
      <c r="K57" s="107"/>
      <c r="L57" s="136"/>
      <c r="M57" s="158"/>
      <c r="N57" s="40"/>
      <c r="O57" s="40"/>
      <c r="P57" s="40"/>
      <c r="Q57" s="52"/>
    </row>
    <row r="58" spans="1:17" s="23" customFormat="1" ht="33" customHeight="1" hidden="1">
      <c r="A58" s="20"/>
      <c r="B58" s="29" t="s">
        <v>91</v>
      </c>
      <c r="C58" s="29" t="s">
        <v>92</v>
      </c>
      <c r="D58" s="29" t="s">
        <v>89</v>
      </c>
      <c r="E58" s="25"/>
      <c r="F58" s="96" t="s">
        <v>93</v>
      </c>
      <c r="G58" s="91" t="s">
        <v>118</v>
      </c>
      <c r="H58" s="91"/>
      <c r="I58" s="132">
        <f t="shared" si="0"/>
        <v>0</v>
      </c>
      <c r="J58" s="104"/>
      <c r="K58" s="107"/>
      <c r="L58" s="136"/>
      <c r="M58" s="158"/>
      <c r="N58" s="40"/>
      <c r="O58" s="40"/>
      <c r="P58" s="40"/>
      <c r="Q58" s="52"/>
    </row>
    <row r="59" spans="1:17" s="23" customFormat="1" ht="33" customHeight="1" hidden="1">
      <c r="A59" s="20"/>
      <c r="B59" s="29" t="s">
        <v>126</v>
      </c>
      <c r="C59" s="29" t="s">
        <v>127</v>
      </c>
      <c r="D59" s="29" t="s">
        <v>89</v>
      </c>
      <c r="E59" s="25"/>
      <c r="F59" s="90" t="s">
        <v>128</v>
      </c>
      <c r="G59" s="91" t="s">
        <v>132</v>
      </c>
      <c r="H59" s="91" t="s">
        <v>182</v>
      </c>
      <c r="I59" s="132">
        <f t="shared" si="0"/>
        <v>0</v>
      </c>
      <c r="J59" s="104"/>
      <c r="K59" s="107"/>
      <c r="L59" s="136"/>
      <c r="M59" s="158"/>
      <c r="N59" s="40"/>
      <c r="O59" s="40"/>
      <c r="P59" s="40"/>
      <c r="Q59" s="52"/>
    </row>
    <row r="60" spans="1:17" s="23" customFormat="1" ht="33" customHeight="1" hidden="1">
      <c r="A60" s="20"/>
      <c r="B60" s="29" t="s">
        <v>126</v>
      </c>
      <c r="C60" s="29" t="s">
        <v>127</v>
      </c>
      <c r="D60" s="29" t="s">
        <v>89</v>
      </c>
      <c r="E60" s="25"/>
      <c r="F60" s="90" t="s">
        <v>128</v>
      </c>
      <c r="G60" s="91" t="s">
        <v>55</v>
      </c>
      <c r="H60" s="91" t="s">
        <v>183</v>
      </c>
      <c r="I60" s="132">
        <f t="shared" si="0"/>
        <v>0</v>
      </c>
      <c r="J60" s="104"/>
      <c r="K60" s="106"/>
      <c r="L60" s="136"/>
      <c r="M60" s="158"/>
      <c r="N60" s="40"/>
      <c r="O60" s="40"/>
      <c r="P60" s="40"/>
      <c r="Q60" s="52"/>
    </row>
    <row r="61" spans="1:17" s="23" customFormat="1" ht="49.5" customHeight="1" hidden="1">
      <c r="A61" s="20"/>
      <c r="B61" s="29" t="s">
        <v>99</v>
      </c>
      <c r="C61" s="29" t="s">
        <v>94</v>
      </c>
      <c r="D61" s="29" t="s">
        <v>89</v>
      </c>
      <c r="E61" s="25"/>
      <c r="F61" s="96" t="s">
        <v>95</v>
      </c>
      <c r="G61" s="91" t="s">
        <v>48</v>
      </c>
      <c r="H61" s="91"/>
      <c r="I61" s="132">
        <f t="shared" si="0"/>
        <v>0</v>
      </c>
      <c r="J61" s="104"/>
      <c r="K61" s="106"/>
      <c r="L61" s="136"/>
      <c r="M61" s="158"/>
      <c r="N61" s="40"/>
      <c r="O61" s="40"/>
      <c r="P61" s="40"/>
      <c r="Q61" s="52"/>
    </row>
    <row r="62" spans="1:17" s="23" customFormat="1" ht="45" customHeight="1" hidden="1">
      <c r="A62" s="20"/>
      <c r="B62" s="29" t="s">
        <v>115</v>
      </c>
      <c r="C62" s="29" t="s">
        <v>116</v>
      </c>
      <c r="D62" s="29" t="s">
        <v>89</v>
      </c>
      <c r="E62" s="25"/>
      <c r="F62" s="96" t="s">
        <v>117</v>
      </c>
      <c r="G62" s="91" t="s">
        <v>55</v>
      </c>
      <c r="H62" s="91" t="s">
        <v>216</v>
      </c>
      <c r="I62" s="132">
        <f t="shared" si="0"/>
        <v>0</v>
      </c>
      <c r="J62" s="104"/>
      <c r="K62" s="106"/>
      <c r="L62" s="136"/>
      <c r="M62" s="158"/>
      <c r="N62" s="40"/>
      <c r="O62" s="40"/>
      <c r="P62" s="40"/>
      <c r="Q62" s="52"/>
    </row>
    <row r="63" spans="1:17" s="23" customFormat="1" ht="47.25" customHeight="1" hidden="1">
      <c r="A63" s="20"/>
      <c r="B63" s="29" t="s">
        <v>87</v>
      </c>
      <c r="C63" s="29" t="s">
        <v>88</v>
      </c>
      <c r="D63" s="29" t="s">
        <v>89</v>
      </c>
      <c r="E63" s="25" t="s">
        <v>11</v>
      </c>
      <c r="F63" s="96" t="s">
        <v>90</v>
      </c>
      <c r="G63" s="91" t="s">
        <v>180</v>
      </c>
      <c r="H63" s="91" t="s">
        <v>215</v>
      </c>
      <c r="I63" s="132">
        <f t="shared" si="0"/>
        <v>0</v>
      </c>
      <c r="J63" s="104"/>
      <c r="K63" s="106"/>
      <c r="L63" s="136"/>
      <c r="M63" s="158"/>
      <c r="N63" s="40"/>
      <c r="O63" s="40"/>
      <c r="P63" s="40"/>
      <c r="Q63" s="52"/>
    </row>
    <row r="64" spans="1:17" s="23" customFormat="1" ht="31.5" customHeight="1" hidden="1">
      <c r="A64" s="20"/>
      <c r="B64" s="29" t="s">
        <v>160</v>
      </c>
      <c r="C64" s="29" t="s">
        <v>161</v>
      </c>
      <c r="D64" s="29" t="s">
        <v>25</v>
      </c>
      <c r="E64" s="25"/>
      <c r="F64" s="96" t="s">
        <v>93</v>
      </c>
      <c r="G64" s="91" t="s">
        <v>132</v>
      </c>
      <c r="H64" s="91"/>
      <c r="I64" s="132">
        <f t="shared" si="0"/>
        <v>0</v>
      </c>
      <c r="J64" s="104"/>
      <c r="K64" s="106"/>
      <c r="L64" s="136"/>
      <c r="M64" s="158"/>
      <c r="N64" s="40"/>
      <c r="O64" s="40"/>
      <c r="P64" s="40"/>
      <c r="Q64" s="52"/>
    </row>
    <row r="65" spans="1:17" s="23" customFormat="1" ht="47.25" customHeight="1" hidden="1">
      <c r="A65" s="20"/>
      <c r="B65" s="29" t="s">
        <v>160</v>
      </c>
      <c r="C65" s="29" t="s">
        <v>161</v>
      </c>
      <c r="D65" s="29" t="s">
        <v>25</v>
      </c>
      <c r="E65" s="25"/>
      <c r="F65" s="96" t="s">
        <v>93</v>
      </c>
      <c r="G65" s="91" t="s">
        <v>48</v>
      </c>
      <c r="H65" s="91"/>
      <c r="I65" s="132">
        <f t="shared" si="0"/>
        <v>0</v>
      </c>
      <c r="J65" s="104"/>
      <c r="K65" s="106"/>
      <c r="L65" s="136"/>
      <c r="M65" s="158"/>
      <c r="N65" s="40"/>
      <c r="O65" s="40"/>
      <c r="P65" s="40"/>
      <c r="Q65" s="52"/>
    </row>
    <row r="66" spans="1:17" s="23" customFormat="1" ht="32.25" customHeight="1" hidden="1">
      <c r="A66" s="20"/>
      <c r="B66" s="29" t="s">
        <v>123</v>
      </c>
      <c r="C66" s="29" t="s">
        <v>122</v>
      </c>
      <c r="D66" s="29" t="s">
        <v>25</v>
      </c>
      <c r="E66" s="25"/>
      <c r="F66" s="90" t="s">
        <v>169</v>
      </c>
      <c r="G66" s="91" t="s">
        <v>120</v>
      </c>
      <c r="H66" s="91" t="s">
        <v>181</v>
      </c>
      <c r="I66" s="132">
        <f t="shared" si="0"/>
        <v>0</v>
      </c>
      <c r="J66" s="106"/>
      <c r="K66" s="106"/>
      <c r="L66" s="136"/>
      <c r="M66" s="158"/>
      <c r="N66" s="40"/>
      <c r="O66" s="40"/>
      <c r="P66" s="40"/>
      <c r="Q66" s="52"/>
    </row>
    <row r="67" spans="1:17" s="23" customFormat="1" ht="32.25" customHeight="1" hidden="1">
      <c r="A67" s="20"/>
      <c r="B67" s="29" t="s">
        <v>121</v>
      </c>
      <c r="C67" s="29" t="s">
        <v>122</v>
      </c>
      <c r="D67" s="29" t="s">
        <v>25</v>
      </c>
      <c r="E67" s="25" t="s">
        <v>11</v>
      </c>
      <c r="F67" s="90" t="s">
        <v>169</v>
      </c>
      <c r="G67" s="91" t="s">
        <v>54</v>
      </c>
      <c r="H67" s="91"/>
      <c r="I67" s="132">
        <f t="shared" si="0"/>
        <v>0</v>
      </c>
      <c r="J67" s="104"/>
      <c r="K67" s="106"/>
      <c r="L67" s="136"/>
      <c r="M67" s="158"/>
      <c r="N67" s="40"/>
      <c r="O67" s="40"/>
      <c r="P67" s="40"/>
      <c r="Q67" s="52"/>
    </row>
    <row r="68" spans="1:17" s="23" customFormat="1" ht="48" customHeight="1" hidden="1">
      <c r="A68" s="20"/>
      <c r="B68" s="29" t="s">
        <v>121</v>
      </c>
      <c r="C68" s="29" t="s">
        <v>122</v>
      </c>
      <c r="D68" s="29" t="s">
        <v>25</v>
      </c>
      <c r="E68" s="25" t="s">
        <v>11</v>
      </c>
      <c r="F68" s="90" t="s">
        <v>169</v>
      </c>
      <c r="G68" s="91" t="s">
        <v>78</v>
      </c>
      <c r="H68" s="91"/>
      <c r="I68" s="132">
        <f t="shared" si="0"/>
        <v>0</v>
      </c>
      <c r="J68" s="104"/>
      <c r="K68" s="106"/>
      <c r="L68" s="136"/>
      <c r="M68" s="158"/>
      <c r="N68" s="40"/>
      <c r="O68" s="40"/>
      <c r="P68" s="40"/>
      <c r="Q68" s="52"/>
    </row>
    <row r="69" spans="1:17" s="23" customFormat="1" ht="60.75" customHeight="1" hidden="1">
      <c r="A69" s="20"/>
      <c r="B69" s="29" t="s">
        <v>170</v>
      </c>
      <c r="C69" s="29" t="s">
        <v>171</v>
      </c>
      <c r="D69" s="29" t="s">
        <v>89</v>
      </c>
      <c r="E69" s="25" t="s">
        <v>11</v>
      </c>
      <c r="F69" s="98" t="s">
        <v>172</v>
      </c>
      <c r="G69" s="91" t="s">
        <v>173</v>
      </c>
      <c r="H69" s="91"/>
      <c r="I69" s="132">
        <f t="shared" si="0"/>
        <v>0</v>
      </c>
      <c r="J69" s="104"/>
      <c r="K69" s="106"/>
      <c r="L69" s="136"/>
      <c r="M69" s="158"/>
      <c r="N69" s="40"/>
      <c r="O69" s="40"/>
      <c r="P69" s="40"/>
      <c r="Q69" s="52"/>
    </row>
    <row r="70" spans="1:17" s="23" customFormat="1" ht="48" customHeight="1" hidden="1">
      <c r="A70" s="20"/>
      <c r="B70" s="29" t="s">
        <v>121</v>
      </c>
      <c r="C70" s="29" t="s">
        <v>122</v>
      </c>
      <c r="D70" s="29" t="s">
        <v>25</v>
      </c>
      <c r="E70" s="25" t="s">
        <v>11</v>
      </c>
      <c r="F70" s="90" t="s">
        <v>169</v>
      </c>
      <c r="G70" s="91" t="s">
        <v>184</v>
      </c>
      <c r="H70" s="91"/>
      <c r="I70" s="132">
        <f t="shared" si="0"/>
        <v>0</v>
      </c>
      <c r="J70" s="104"/>
      <c r="K70" s="106"/>
      <c r="L70" s="136"/>
      <c r="M70" s="158"/>
      <c r="N70" s="40"/>
      <c r="O70" s="40"/>
      <c r="P70" s="40"/>
      <c r="Q70" s="52"/>
    </row>
    <row r="71" spans="1:17" s="23" customFormat="1" ht="60.75" customHeight="1" hidden="1">
      <c r="A71" s="20"/>
      <c r="B71" s="29"/>
      <c r="C71" s="29"/>
      <c r="D71" s="29"/>
      <c r="E71" s="25"/>
      <c r="F71" s="96"/>
      <c r="G71" s="91"/>
      <c r="H71" s="91"/>
      <c r="I71" s="132"/>
      <c r="J71" s="106"/>
      <c r="K71" s="106"/>
      <c r="L71" s="136"/>
      <c r="M71" s="158"/>
      <c r="N71" s="40"/>
      <c r="O71" s="40"/>
      <c r="P71" s="40"/>
      <c r="Q71" s="52"/>
    </row>
    <row r="72" spans="1:17" s="23" customFormat="1" ht="42.75" customHeight="1" hidden="1">
      <c r="A72" s="20"/>
      <c r="B72" s="29"/>
      <c r="C72" s="29"/>
      <c r="D72" s="29"/>
      <c r="E72" s="29"/>
      <c r="F72" s="96"/>
      <c r="G72" s="91"/>
      <c r="H72" s="91"/>
      <c r="I72" s="132">
        <f t="shared" si="0"/>
        <v>0</v>
      </c>
      <c r="J72" s="106"/>
      <c r="K72" s="106"/>
      <c r="L72" s="136"/>
      <c r="M72" s="158"/>
      <c r="N72" s="40"/>
      <c r="O72" s="40"/>
      <c r="P72" s="40"/>
      <c r="Q72" s="52"/>
    </row>
    <row r="73" spans="1:17" s="23" customFormat="1" ht="33" customHeight="1" hidden="1">
      <c r="A73" s="20"/>
      <c r="B73" s="29" t="s">
        <v>96</v>
      </c>
      <c r="C73" s="29" t="s">
        <v>97</v>
      </c>
      <c r="D73" s="29" t="s">
        <v>28</v>
      </c>
      <c r="E73" s="25" t="s">
        <v>11</v>
      </c>
      <c r="F73" s="96" t="s">
        <v>98</v>
      </c>
      <c r="G73" s="91" t="s">
        <v>120</v>
      </c>
      <c r="H73" s="91" t="s">
        <v>181</v>
      </c>
      <c r="I73" s="132">
        <f t="shared" si="0"/>
        <v>0</v>
      </c>
      <c r="J73" s="106"/>
      <c r="K73" s="106"/>
      <c r="L73" s="136"/>
      <c r="M73" s="158"/>
      <c r="N73" s="40"/>
      <c r="O73" s="40"/>
      <c r="P73" s="40"/>
      <c r="Q73" s="52"/>
    </row>
    <row r="74" spans="1:17" s="23" customFormat="1" ht="31.5" customHeight="1" hidden="1">
      <c r="A74" s="20"/>
      <c r="B74" s="77"/>
      <c r="C74" s="77"/>
      <c r="D74" s="78"/>
      <c r="E74" s="25"/>
      <c r="F74" s="90"/>
      <c r="G74" s="91"/>
      <c r="H74" s="91"/>
      <c r="I74" s="132"/>
      <c r="J74" s="106"/>
      <c r="K74" s="106"/>
      <c r="L74" s="136"/>
      <c r="M74" s="158"/>
      <c r="N74" s="40"/>
      <c r="O74" s="40"/>
      <c r="P74" s="40"/>
      <c r="Q74" s="52"/>
    </row>
    <row r="75" spans="1:17" s="23" customFormat="1" ht="45.75" customHeight="1" hidden="1">
      <c r="A75" s="20"/>
      <c r="B75" s="29"/>
      <c r="C75" s="29"/>
      <c r="D75" s="29"/>
      <c r="E75" s="25"/>
      <c r="F75" s="90"/>
      <c r="G75" s="91"/>
      <c r="H75" s="91"/>
      <c r="I75" s="132"/>
      <c r="J75" s="106"/>
      <c r="K75" s="104"/>
      <c r="L75" s="136"/>
      <c r="M75" s="158"/>
      <c r="N75" s="40"/>
      <c r="O75" s="40"/>
      <c r="P75" s="40"/>
      <c r="Q75" s="52"/>
    </row>
    <row r="76" spans="1:17" s="23" customFormat="1" ht="54.75" customHeight="1" hidden="1">
      <c r="A76" s="20"/>
      <c r="B76" s="29" t="s">
        <v>65</v>
      </c>
      <c r="C76" s="29"/>
      <c r="D76" s="29" t="s">
        <v>69</v>
      </c>
      <c r="E76" s="25" t="s">
        <v>41</v>
      </c>
      <c r="F76" s="90" t="s">
        <v>42</v>
      </c>
      <c r="G76" s="91" t="s">
        <v>49</v>
      </c>
      <c r="H76" s="91"/>
      <c r="I76" s="132">
        <f t="shared" si="0"/>
        <v>0</v>
      </c>
      <c r="J76" s="106"/>
      <c r="K76" s="106"/>
      <c r="L76" s="136"/>
      <c r="M76" s="158"/>
      <c r="N76" s="40"/>
      <c r="O76" s="40"/>
      <c r="P76" s="40"/>
      <c r="Q76" s="52"/>
    </row>
    <row r="77" spans="1:17" s="23" customFormat="1" ht="77.25" customHeight="1" hidden="1">
      <c r="A77" s="20"/>
      <c r="B77" s="29" t="s">
        <v>66</v>
      </c>
      <c r="C77" s="29"/>
      <c r="D77" s="29" t="s">
        <v>70</v>
      </c>
      <c r="E77" s="25" t="s">
        <v>35</v>
      </c>
      <c r="F77" s="90" t="s">
        <v>17</v>
      </c>
      <c r="G77" s="91" t="s">
        <v>49</v>
      </c>
      <c r="H77" s="91"/>
      <c r="I77" s="132">
        <f t="shared" si="0"/>
        <v>0</v>
      </c>
      <c r="J77" s="106"/>
      <c r="K77" s="106"/>
      <c r="L77" s="136"/>
      <c r="M77" s="158"/>
      <c r="N77" s="40"/>
      <c r="O77" s="40"/>
      <c r="P77" s="40"/>
      <c r="Q77" s="52"/>
    </row>
    <row r="78" spans="1:17" s="23" customFormat="1" ht="75.75" customHeight="1" hidden="1">
      <c r="A78" s="20"/>
      <c r="B78" s="29" t="s">
        <v>67</v>
      </c>
      <c r="C78" s="29"/>
      <c r="D78" s="29" t="s">
        <v>71</v>
      </c>
      <c r="E78" s="25" t="s">
        <v>40</v>
      </c>
      <c r="F78" s="90"/>
      <c r="G78" s="91" t="s">
        <v>49</v>
      </c>
      <c r="H78" s="91"/>
      <c r="I78" s="132">
        <f t="shared" si="0"/>
        <v>0</v>
      </c>
      <c r="J78" s="104"/>
      <c r="K78" s="107"/>
      <c r="L78" s="136"/>
      <c r="M78" s="158"/>
      <c r="N78" s="40"/>
      <c r="O78" s="40"/>
      <c r="P78" s="40"/>
      <c r="Q78" s="52"/>
    </row>
    <row r="79" spans="1:17" s="23" customFormat="1" ht="51.75" customHeight="1" hidden="1">
      <c r="A79" s="20"/>
      <c r="B79" s="29" t="s">
        <v>68</v>
      </c>
      <c r="C79" s="29"/>
      <c r="D79" s="29" t="s">
        <v>72</v>
      </c>
      <c r="E79" s="25" t="s">
        <v>41</v>
      </c>
      <c r="F79" s="90" t="s">
        <v>42</v>
      </c>
      <c r="G79" s="91" t="s">
        <v>49</v>
      </c>
      <c r="H79" s="91"/>
      <c r="I79" s="132">
        <f t="shared" si="0"/>
        <v>0</v>
      </c>
      <c r="J79" s="104"/>
      <c r="K79" s="107"/>
      <c r="L79" s="136"/>
      <c r="M79" s="158"/>
      <c r="N79" s="40"/>
      <c r="O79" s="40"/>
      <c r="P79" s="40"/>
      <c r="Q79" s="52"/>
    </row>
    <row r="80" spans="1:17" s="23" customFormat="1" ht="78" customHeight="1" hidden="1">
      <c r="A80" s="20"/>
      <c r="B80" s="29"/>
      <c r="C80" s="29"/>
      <c r="D80" s="29"/>
      <c r="E80" s="25"/>
      <c r="F80" s="96"/>
      <c r="G80" s="91"/>
      <c r="H80" s="91"/>
      <c r="I80" s="132">
        <f t="shared" si="0"/>
        <v>0</v>
      </c>
      <c r="J80" s="106"/>
      <c r="K80" s="106"/>
      <c r="L80" s="136"/>
      <c r="M80" s="158"/>
      <c r="N80" s="40"/>
      <c r="O80" s="40"/>
      <c r="P80" s="40"/>
      <c r="Q80" s="52"/>
    </row>
    <row r="81" spans="1:17" s="23" customFormat="1" ht="27.75" customHeight="1" hidden="1">
      <c r="A81" s="20"/>
      <c r="B81" s="29"/>
      <c r="C81" s="29"/>
      <c r="D81" s="29" t="s">
        <v>29</v>
      </c>
      <c r="E81" s="25" t="s">
        <v>13</v>
      </c>
      <c r="F81" s="96" t="s">
        <v>101</v>
      </c>
      <c r="G81" s="91" t="s">
        <v>50</v>
      </c>
      <c r="H81" s="91"/>
      <c r="I81" s="132">
        <f t="shared" si="0"/>
        <v>0</v>
      </c>
      <c r="J81" s="106"/>
      <c r="K81" s="104"/>
      <c r="L81" s="136"/>
      <c r="M81" s="158"/>
      <c r="N81" s="40"/>
      <c r="O81" s="40"/>
      <c r="P81" s="40"/>
      <c r="Q81" s="52"/>
    </row>
    <row r="82" spans="1:17" s="23" customFormat="1" ht="40.5" customHeight="1" hidden="1">
      <c r="A82" s="20"/>
      <c r="B82" s="29"/>
      <c r="C82" s="29"/>
      <c r="D82" s="29" t="s">
        <v>29</v>
      </c>
      <c r="E82" s="25" t="s">
        <v>13</v>
      </c>
      <c r="F82" s="96" t="s">
        <v>101</v>
      </c>
      <c r="G82" s="91" t="s">
        <v>51</v>
      </c>
      <c r="H82" s="91"/>
      <c r="I82" s="132">
        <f t="shared" si="0"/>
        <v>0</v>
      </c>
      <c r="J82" s="106"/>
      <c r="K82" s="104"/>
      <c r="L82" s="136"/>
      <c r="M82" s="158"/>
      <c r="N82" s="40"/>
      <c r="O82" s="40"/>
      <c r="P82" s="40"/>
      <c r="Q82" s="52"/>
    </row>
    <row r="83" spans="1:17" s="23" customFormat="1" ht="51.75" customHeight="1" hidden="1">
      <c r="A83" s="20"/>
      <c r="B83" s="29" t="s">
        <v>59</v>
      </c>
      <c r="C83" s="29" t="s">
        <v>60</v>
      </c>
      <c r="D83" s="29" t="s">
        <v>29</v>
      </c>
      <c r="E83" s="25" t="s">
        <v>13</v>
      </c>
      <c r="F83" s="96" t="s">
        <v>101</v>
      </c>
      <c r="G83" s="91" t="s">
        <v>63</v>
      </c>
      <c r="H83" s="91"/>
      <c r="I83" s="132">
        <f t="shared" si="0"/>
        <v>0</v>
      </c>
      <c r="J83" s="106"/>
      <c r="K83" s="106"/>
      <c r="L83" s="136"/>
      <c r="M83" s="158"/>
      <c r="N83" s="49"/>
      <c r="O83" s="49"/>
      <c r="P83" s="40"/>
      <c r="Q83" s="52"/>
    </row>
    <row r="84" spans="1:17" s="23" customFormat="1" ht="75" customHeight="1" hidden="1">
      <c r="A84" s="20"/>
      <c r="B84" s="29"/>
      <c r="C84" s="29"/>
      <c r="D84" s="29" t="s">
        <v>29</v>
      </c>
      <c r="E84" s="25" t="s">
        <v>13</v>
      </c>
      <c r="F84" s="96" t="s">
        <v>101</v>
      </c>
      <c r="G84" s="91" t="s">
        <v>39</v>
      </c>
      <c r="H84" s="91"/>
      <c r="I84" s="132">
        <f t="shared" si="0"/>
        <v>0</v>
      </c>
      <c r="J84" s="106"/>
      <c r="K84" s="106"/>
      <c r="L84" s="136"/>
      <c r="M84" s="158"/>
      <c r="N84" s="40"/>
      <c r="O84" s="40"/>
      <c r="P84" s="40"/>
      <c r="Q84" s="52"/>
    </row>
    <row r="85" spans="1:17" s="23" customFormat="1" ht="47.25" customHeight="1" hidden="1">
      <c r="A85" s="20"/>
      <c r="B85" s="29"/>
      <c r="C85" s="29"/>
      <c r="D85" s="29"/>
      <c r="E85" s="25"/>
      <c r="F85" s="96"/>
      <c r="G85" s="91"/>
      <c r="H85" s="91"/>
      <c r="I85" s="132">
        <f t="shared" si="0"/>
        <v>0</v>
      </c>
      <c r="J85" s="106"/>
      <c r="K85" s="106"/>
      <c r="L85" s="136"/>
      <c r="M85" s="158"/>
      <c r="N85" s="40"/>
      <c r="O85" s="40"/>
      <c r="P85" s="40"/>
      <c r="Q85" s="52"/>
    </row>
    <row r="86" spans="1:17" s="23" customFormat="1" ht="39" customHeight="1" hidden="1">
      <c r="A86" s="20"/>
      <c r="B86" s="29" t="s">
        <v>59</v>
      </c>
      <c r="C86" s="29" t="s">
        <v>60</v>
      </c>
      <c r="D86" s="29" t="s">
        <v>29</v>
      </c>
      <c r="E86" s="25"/>
      <c r="F86" s="96" t="s">
        <v>46</v>
      </c>
      <c r="G86" s="91" t="s">
        <v>77</v>
      </c>
      <c r="H86" s="91"/>
      <c r="I86" s="132">
        <f t="shared" si="0"/>
        <v>0</v>
      </c>
      <c r="J86" s="106">
        <v>0</v>
      </c>
      <c r="K86" s="106"/>
      <c r="L86" s="136"/>
      <c r="M86" s="158"/>
      <c r="N86" s="40"/>
      <c r="O86" s="40"/>
      <c r="P86" s="40"/>
      <c r="Q86" s="52"/>
    </row>
    <row r="87" spans="1:17" s="23" customFormat="1" ht="51.75" customHeight="1" hidden="1">
      <c r="A87" s="20"/>
      <c r="B87" s="29" t="s">
        <v>59</v>
      </c>
      <c r="C87" s="29" t="s">
        <v>60</v>
      </c>
      <c r="D87" s="29" t="s">
        <v>29</v>
      </c>
      <c r="E87" s="25"/>
      <c r="F87" s="96" t="s">
        <v>46</v>
      </c>
      <c r="G87" s="91" t="s">
        <v>80</v>
      </c>
      <c r="H87" s="91"/>
      <c r="I87" s="132">
        <f t="shared" si="0"/>
        <v>0</v>
      </c>
      <c r="J87" s="106"/>
      <c r="K87" s="106"/>
      <c r="L87" s="136"/>
      <c r="M87" s="158"/>
      <c r="N87" s="40"/>
      <c r="O87" s="40"/>
      <c r="P87" s="40"/>
      <c r="Q87" s="52"/>
    </row>
    <row r="88" spans="1:17" s="23" customFormat="1" ht="24.75" customHeight="1">
      <c r="A88" s="20"/>
      <c r="B88" s="79" t="s">
        <v>113</v>
      </c>
      <c r="C88" s="80"/>
      <c r="D88" s="80"/>
      <c r="E88" s="31"/>
      <c r="F88" s="170" t="s">
        <v>224</v>
      </c>
      <c r="G88" s="170"/>
      <c r="H88" s="88"/>
      <c r="I88" s="134">
        <f t="shared" si="0"/>
        <v>774500</v>
      </c>
      <c r="J88" s="105">
        <f>J89</f>
        <v>644500</v>
      </c>
      <c r="K88" s="105">
        <f>K89</f>
        <v>130000</v>
      </c>
      <c r="L88" s="138"/>
      <c r="M88" s="160"/>
      <c r="N88" s="40"/>
      <c r="O88" s="40"/>
      <c r="P88" s="40"/>
      <c r="Q88" s="52"/>
    </row>
    <row r="89" spans="1:17" s="23" customFormat="1" ht="34.5" customHeight="1">
      <c r="A89" s="20"/>
      <c r="B89" s="29" t="s">
        <v>102</v>
      </c>
      <c r="C89" s="29" t="s">
        <v>103</v>
      </c>
      <c r="D89" s="29" t="s">
        <v>28</v>
      </c>
      <c r="E89" s="25" t="s">
        <v>12</v>
      </c>
      <c r="F89" s="96" t="s">
        <v>104</v>
      </c>
      <c r="G89" s="91" t="s">
        <v>300</v>
      </c>
      <c r="H89" s="91" t="s">
        <v>312</v>
      </c>
      <c r="I89" s="132">
        <f t="shared" si="0"/>
        <v>774500</v>
      </c>
      <c r="J89" s="106">
        <f>549500+70000+25000</f>
        <v>644500</v>
      </c>
      <c r="K89" s="106">
        <v>130000</v>
      </c>
      <c r="L89" s="136"/>
      <c r="M89" s="158"/>
      <c r="N89" s="40"/>
      <c r="O89" s="40"/>
      <c r="P89" s="40"/>
      <c r="Q89" s="52"/>
    </row>
    <row r="90" spans="1:17" s="23" customFormat="1" ht="27" customHeight="1">
      <c r="A90" s="20"/>
      <c r="B90" s="81" t="s">
        <v>138</v>
      </c>
      <c r="C90" s="29"/>
      <c r="D90" s="29"/>
      <c r="E90" s="32"/>
      <c r="F90" s="167" t="s">
        <v>225</v>
      </c>
      <c r="G90" s="167"/>
      <c r="H90" s="95"/>
      <c r="I90" s="132">
        <f t="shared" si="0"/>
        <v>4431387.390000001</v>
      </c>
      <c r="J90" s="104">
        <f>J91</f>
        <v>114100</v>
      </c>
      <c r="K90" s="133">
        <f>K91</f>
        <v>4317287.390000001</v>
      </c>
      <c r="L90" s="133">
        <f>L91</f>
        <v>4317287.390000001</v>
      </c>
      <c r="M90" s="156"/>
      <c r="N90" s="40"/>
      <c r="O90" s="40"/>
      <c r="P90" s="40"/>
      <c r="Q90" s="52"/>
    </row>
    <row r="91" spans="1:17" s="23" customFormat="1" ht="24" customHeight="1">
      <c r="A91" s="20"/>
      <c r="B91" s="79" t="s">
        <v>43</v>
      </c>
      <c r="C91" s="80"/>
      <c r="D91" s="80"/>
      <c r="E91" s="30"/>
      <c r="F91" s="170" t="s">
        <v>226</v>
      </c>
      <c r="G91" s="170"/>
      <c r="H91" s="88"/>
      <c r="I91" s="134">
        <f>J91+K91</f>
        <v>4431387.390000001</v>
      </c>
      <c r="J91" s="105">
        <f>J93+J94+J102+J96+J103+J95+J97+J98+J101</f>
        <v>114100</v>
      </c>
      <c r="K91" s="135">
        <f>K93+K94+K102+K96+K103+K95+K97+K98</f>
        <v>4317287.390000001</v>
      </c>
      <c r="L91" s="135">
        <f>L93+L94+L102+L96+L103+L95+L97+L98</f>
        <v>4317287.390000001</v>
      </c>
      <c r="M91" s="157"/>
      <c r="N91" s="40"/>
      <c r="O91" s="40"/>
      <c r="P91" s="40"/>
      <c r="Q91" s="52"/>
    </row>
    <row r="92" spans="1:17" s="23" customFormat="1" ht="36" customHeight="1" hidden="1">
      <c r="A92" s="20"/>
      <c r="B92" s="29"/>
      <c r="C92" s="29"/>
      <c r="D92" s="29"/>
      <c r="E92" s="25"/>
      <c r="F92" s="90"/>
      <c r="G92" s="91"/>
      <c r="H92" s="91"/>
      <c r="I92" s="132">
        <f t="shared" si="0"/>
        <v>0</v>
      </c>
      <c r="J92" s="106">
        <v>0</v>
      </c>
      <c r="K92" s="133"/>
      <c r="L92" s="136"/>
      <c r="M92" s="158"/>
      <c r="N92" s="40"/>
      <c r="O92" s="40"/>
      <c r="P92" s="40"/>
      <c r="Q92" s="52"/>
    </row>
    <row r="93" spans="1:17" s="23" customFormat="1" ht="52.5" customHeight="1" hidden="1">
      <c r="A93" s="20"/>
      <c r="B93" s="29" t="s">
        <v>135</v>
      </c>
      <c r="C93" s="29" t="s">
        <v>44</v>
      </c>
      <c r="D93" s="82" t="s">
        <v>136</v>
      </c>
      <c r="E93" s="27"/>
      <c r="F93" s="90" t="s">
        <v>137</v>
      </c>
      <c r="G93" s="91" t="s">
        <v>236</v>
      </c>
      <c r="H93" s="91" t="s">
        <v>246</v>
      </c>
      <c r="I93" s="132">
        <f aca="true" t="shared" si="1" ref="I93:I131">J93+K93</f>
        <v>0</v>
      </c>
      <c r="J93" s="106"/>
      <c r="K93" s="136"/>
      <c r="L93" s="136"/>
      <c r="M93" s="158"/>
      <c r="N93" s="40"/>
      <c r="O93" s="40"/>
      <c r="P93" s="40"/>
      <c r="Q93" s="52"/>
    </row>
    <row r="94" spans="1:17" s="23" customFormat="1" ht="72" customHeight="1" hidden="1">
      <c r="A94" s="20"/>
      <c r="B94" s="29" t="s">
        <v>133</v>
      </c>
      <c r="C94" s="29" t="s">
        <v>134</v>
      </c>
      <c r="D94" s="82" t="s">
        <v>45</v>
      </c>
      <c r="E94" s="27"/>
      <c r="F94" s="90" t="s">
        <v>234</v>
      </c>
      <c r="G94" s="91" t="s">
        <v>188</v>
      </c>
      <c r="H94" s="91" t="s">
        <v>246</v>
      </c>
      <c r="I94" s="132">
        <f t="shared" si="1"/>
        <v>0</v>
      </c>
      <c r="J94" s="106"/>
      <c r="K94" s="136"/>
      <c r="L94" s="136"/>
      <c r="M94" s="158"/>
      <c r="N94" s="55"/>
      <c r="O94" s="40"/>
      <c r="P94" s="40"/>
      <c r="Q94" s="52"/>
    </row>
    <row r="95" spans="1:17" s="23" customFormat="1" ht="68.25" customHeight="1">
      <c r="A95" s="20"/>
      <c r="B95" s="29" t="s">
        <v>133</v>
      </c>
      <c r="C95" s="29" t="s">
        <v>134</v>
      </c>
      <c r="D95" s="82" t="s">
        <v>45</v>
      </c>
      <c r="E95" s="27"/>
      <c r="F95" s="90" t="s">
        <v>283</v>
      </c>
      <c r="G95" s="91" t="s">
        <v>304</v>
      </c>
      <c r="H95" s="91" t="s">
        <v>289</v>
      </c>
      <c r="I95" s="132">
        <f>J95+K95</f>
        <v>2914987.39</v>
      </c>
      <c r="J95" s="106">
        <v>95300</v>
      </c>
      <c r="K95" s="136">
        <f>85000+811000+791411.39+592900+453700+49676+36000</f>
        <v>2819687.39</v>
      </c>
      <c r="L95" s="136">
        <f>85000+811000+791411.39+592900+453700+49676+36000</f>
        <v>2819687.39</v>
      </c>
      <c r="M95" s="158"/>
      <c r="N95" s="40"/>
      <c r="O95" s="145">
        <v>36000</v>
      </c>
      <c r="P95" s="40"/>
      <c r="Q95" s="52"/>
    </row>
    <row r="96" spans="1:17" s="23" customFormat="1" ht="52.5" customHeight="1">
      <c r="A96" s="20"/>
      <c r="B96" s="29" t="s">
        <v>257</v>
      </c>
      <c r="C96" s="29" t="s">
        <v>258</v>
      </c>
      <c r="D96" s="29" t="s">
        <v>212</v>
      </c>
      <c r="E96" s="33" t="s">
        <v>34</v>
      </c>
      <c r="F96" s="98" t="s">
        <v>259</v>
      </c>
      <c r="G96" s="123" t="s">
        <v>239</v>
      </c>
      <c r="H96" s="91" t="s">
        <v>289</v>
      </c>
      <c r="I96" s="132">
        <f>J96+K96</f>
        <v>108800</v>
      </c>
      <c r="J96" s="106">
        <f>115200-115200+18800</f>
        <v>18800</v>
      </c>
      <c r="K96" s="106">
        <v>90000</v>
      </c>
      <c r="L96" s="136">
        <v>90000</v>
      </c>
      <c r="M96" s="158"/>
      <c r="N96" s="40"/>
      <c r="O96" s="40"/>
      <c r="P96" s="40"/>
      <c r="Q96" s="52"/>
    </row>
    <row r="97" spans="1:17" s="23" customFormat="1" ht="56.25" customHeight="1" hidden="1">
      <c r="A97" s="20"/>
      <c r="B97" s="29" t="s">
        <v>218</v>
      </c>
      <c r="C97" s="29" t="s">
        <v>211</v>
      </c>
      <c r="D97" s="29" t="s">
        <v>212</v>
      </c>
      <c r="E97" s="33" t="s">
        <v>34</v>
      </c>
      <c r="F97" s="90" t="s">
        <v>213</v>
      </c>
      <c r="G97" s="123" t="s">
        <v>239</v>
      </c>
      <c r="H97" s="91" t="s">
        <v>246</v>
      </c>
      <c r="I97" s="132">
        <f t="shared" si="1"/>
        <v>0</v>
      </c>
      <c r="J97" s="106"/>
      <c r="K97" s="106"/>
      <c r="L97" s="136"/>
      <c r="M97" s="158"/>
      <c r="N97" s="40"/>
      <c r="O97" s="40"/>
      <c r="P97" s="40"/>
      <c r="Q97" s="52"/>
    </row>
    <row r="98" spans="1:17" s="23" customFormat="1" ht="52.5" customHeight="1" hidden="1">
      <c r="A98" s="20"/>
      <c r="B98" s="29" t="s">
        <v>162</v>
      </c>
      <c r="C98" s="29" t="s">
        <v>129</v>
      </c>
      <c r="D98" s="29" t="s">
        <v>33</v>
      </c>
      <c r="E98" s="33"/>
      <c r="F98" s="89" t="s">
        <v>163</v>
      </c>
      <c r="G98" s="123" t="s">
        <v>239</v>
      </c>
      <c r="H98" s="91" t="s">
        <v>245</v>
      </c>
      <c r="I98" s="132">
        <f t="shared" si="1"/>
        <v>0</v>
      </c>
      <c r="J98" s="106"/>
      <c r="K98" s="104"/>
      <c r="L98" s="136"/>
      <c r="M98" s="158"/>
      <c r="N98" s="40"/>
      <c r="O98" s="40"/>
      <c r="P98" s="40"/>
      <c r="Q98" s="52"/>
    </row>
    <row r="99" spans="1:17" s="23" customFormat="1" ht="33" customHeight="1" hidden="1">
      <c r="A99" s="20"/>
      <c r="B99" s="29"/>
      <c r="C99" s="29"/>
      <c r="D99" s="29"/>
      <c r="E99" s="33"/>
      <c r="F99" s="100"/>
      <c r="G99" s="124" t="s">
        <v>237</v>
      </c>
      <c r="H99" s="91"/>
      <c r="I99" s="132">
        <f t="shared" si="1"/>
        <v>0</v>
      </c>
      <c r="J99" s="108"/>
      <c r="K99" s="108"/>
      <c r="L99" s="138"/>
      <c r="M99" s="160"/>
      <c r="N99" s="40"/>
      <c r="O99" s="40"/>
      <c r="P99" s="40"/>
      <c r="Q99" s="52"/>
    </row>
    <row r="100" spans="1:17" s="23" customFormat="1" ht="48" customHeight="1" hidden="1">
      <c r="A100" s="20"/>
      <c r="B100" s="29"/>
      <c r="C100" s="29"/>
      <c r="D100" s="29"/>
      <c r="E100" s="33"/>
      <c r="F100" s="100"/>
      <c r="G100" s="124" t="s">
        <v>238</v>
      </c>
      <c r="H100" s="91"/>
      <c r="I100" s="132">
        <f t="shared" si="1"/>
        <v>0</v>
      </c>
      <c r="J100" s="108"/>
      <c r="K100" s="108"/>
      <c r="L100" s="138"/>
      <c r="M100" s="160"/>
      <c r="N100" s="40"/>
      <c r="O100" s="40"/>
      <c r="P100" s="40"/>
      <c r="Q100" s="52"/>
    </row>
    <row r="101" spans="1:17" s="23" customFormat="1" ht="69" customHeight="1" hidden="1">
      <c r="A101" s="20"/>
      <c r="B101" s="29" t="s">
        <v>141</v>
      </c>
      <c r="C101" s="29" t="s">
        <v>142</v>
      </c>
      <c r="D101" s="29" t="s">
        <v>21</v>
      </c>
      <c r="E101" s="33"/>
      <c r="F101" s="90" t="s">
        <v>143</v>
      </c>
      <c r="G101" s="91" t="s">
        <v>292</v>
      </c>
      <c r="H101" s="91" t="s">
        <v>197</v>
      </c>
      <c r="I101" s="132">
        <f>J101+K101</f>
        <v>0</v>
      </c>
      <c r="J101" s="106">
        <f>150000-150000</f>
        <v>0</v>
      </c>
      <c r="K101" s="106"/>
      <c r="L101" s="136"/>
      <c r="M101" s="158"/>
      <c r="N101" s="40"/>
      <c r="O101" s="40"/>
      <c r="P101" s="40"/>
      <c r="Q101" s="52"/>
    </row>
    <row r="102" spans="1:17" s="23" customFormat="1" ht="37.5" customHeight="1">
      <c r="A102" s="20"/>
      <c r="B102" s="117" t="s">
        <v>290</v>
      </c>
      <c r="C102" s="75">
        <v>7321</v>
      </c>
      <c r="D102" s="76" t="s">
        <v>89</v>
      </c>
      <c r="E102" s="67"/>
      <c r="F102" s="97" t="s">
        <v>128</v>
      </c>
      <c r="G102" s="91" t="s">
        <v>304</v>
      </c>
      <c r="H102" s="91" t="s">
        <v>196</v>
      </c>
      <c r="I102" s="132">
        <f>J102+K102</f>
        <v>1407600</v>
      </c>
      <c r="J102" s="106"/>
      <c r="K102" s="106">
        <f>500000+500000-116000+100000+100000+23600+300000</f>
        <v>1407600</v>
      </c>
      <c r="L102" s="136">
        <f>500000+500000-116000+100000+100000+23600+300000</f>
        <v>1407600</v>
      </c>
      <c r="M102" s="158"/>
      <c r="N102" s="40"/>
      <c r="O102" s="40"/>
      <c r="P102" s="40"/>
      <c r="Q102" s="52"/>
    </row>
    <row r="103" spans="1:17" s="23" customFormat="1" ht="12" customHeight="1">
      <c r="A103" s="20"/>
      <c r="B103" s="29"/>
      <c r="C103" s="29"/>
      <c r="D103" s="29"/>
      <c r="E103" s="33"/>
      <c r="F103" s="90"/>
      <c r="G103" s="91"/>
      <c r="H103" s="91"/>
      <c r="I103" s="132"/>
      <c r="J103" s="106"/>
      <c r="K103" s="106"/>
      <c r="L103" s="136"/>
      <c r="M103" s="158"/>
      <c r="N103" s="40"/>
      <c r="O103" s="40"/>
      <c r="P103" s="40"/>
      <c r="Q103" s="52"/>
    </row>
    <row r="104" spans="1:17" s="23" customFormat="1" ht="25.5" customHeight="1">
      <c r="A104" s="20"/>
      <c r="B104" s="81" t="s">
        <v>106</v>
      </c>
      <c r="C104" s="29"/>
      <c r="D104" s="29"/>
      <c r="E104" s="32"/>
      <c r="F104" s="167" t="s">
        <v>227</v>
      </c>
      <c r="G104" s="167"/>
      <c r="H104" s="95"/>
      <c r="I104" s="132">
        <f t="shared" si="1"/>
        <v>2139200</v>
      </c>
      <c r="J104" s="104">
        <f>J105</f>
        <v>2139200</v>
      </c>
      <c r="K104" s="104">
        <f>K105</f>
        <v>0</v>
      </c>
      <c r="L104" s="133">
        <f>L105</f>
        <v>0</v>
      </c>
      <c r="M104" s="156"/>
      <c r="N104" s="40"/>
      <c r="O104" s="40"/>
      <c r="P104" s="40"/>
      <c r="Q104" s="52"/>
    </row>
    <row r="105" spans="1:17" s="23" customFormat="1" ht="21.75" customHeight="1">
      <c r="A105" s="20"/>
      <c r="B105" s="79" t="s">
        <v>24</v>
      </c>
      <c r="C105" s="80"/>
      <c r="D105" s="80"/>
      <c r="E105" s="30"/>
      <c r="F105" s="170" t="s">
        <v>228</v>
      </c>
      <c r="G105" s="170"/>
      <c r="H105" s="88"/>
      <c r="I105" s="134">
        <f>J105+K105</f>
        <v>2139200</v>
      </c>
      <c r="J105" s="105">
        <f>J107+J108+J109+J111+J110</f>
        <v>2139200</v>
      </c>
      <c r="K105" s="105">
        <f>K107+K109+K106</f>
        <v>0</v>
      </c>
      <c r="L105" s="135">
        <f>L107+L109+L106</f>
        <v>0</v>
      </c>
      <c r="M105" s="157"/>
      <c r="N105" s="40"/>
      <c r="O105" s="40"/>
      <c r="P105" s="40"/>
      <c r="Q105" s="52"/>
    </row>
    <row r="106" spans="1:17" s="23" customFormat="1" ht="53.25" customHeight="1" hidden="1">
      <c r="A106" s="20"/>
      <c r="B106" s="29" t="s">
        <v>267</v>
      </c>
      <c r="C106" s="29" t="s">
        <v>269</v>
      </c>
      <c r="D106" s="29" t="s">
        <v>270</v>
      </c>
      <c r="E106" s="30"/>
      <c r="F106" s="90" t="s">
        <v>268</v>
      </c>
      <c r="G106" s="91" t="s">
        <v>233</v>
      </c>
      <c r="H106" s="91" t="s">
        <v>200</v>
      </c>
      <c r="I106" s="137">
        <f t="shared" si="1"/>
        <v>0</v>
      </c>
      <c r="J106" s="106"/>
      <c r="K106" s="106"/>
      <c r="L106" s="136"/>
      <c r="M106" s="158"/>
      <c r="N106" s="40"/>
      <c r="O106" s="40"/>
      <c r="P106" s="40"/>
      <c r="Q106" s="52"/>
    </row>
    <row r="107" spans="1:17" s="23" customFormat="1" ht="53.25" customHeight="1">
      <c r="A107" s="20"/>
      <c r="B107" s="29" t="s">
        <v>108</v>
      </c>
      <c r="C107" s="29" t="s">
        <v>109</v>
      </c>
      <c r="D107" s="29" t="s">
        <v>129</v>
      </c>
      <c r="E107" s="25" t="s">
        <v>14</v>
      </c>
      <c r="F107" s="96" t="s">
        <v>110</v>
      </c>
      <c r="G107" s="91" t="s">
        <v>233</v>
      </c>
      <c r="H107" s="91" t="s">
        <v>200</v>
      </c>
      <c r="I107" s="132">
        <f t="shared" si="1"/>
        <v>430000</v>
      </c>
      <c r="J107" s="106">
        <f>370000+35000+25000</f>
        <v>430000</v>
      </c>
      <c r="K107" s="106"/>
      <c r="L107" s="136"/>
      <c r="M107" s="158"/>
      <c r="N107" s="40"/>
      <c r="O107" s="40"/>
      <c r="P107" s="40"/>
      <c r="Q107" s="52"/>
    </row>
    <row r="108" spans="1:17" s="23" customFormat="1" ht="34.5" customHeight="1">
      <c r="A108" s="20"/>
      <c r="B108" s="29" t="s">
        <v>164</v>
      </c>
      <c r="C108" s="29" t="s">
        <v>165</v>
      </c>
      <c r="D108" s="29" t="s">
        <v>21</v>
      </c>
      <c r="E108" s="25"/>
      <c r="F108" s="96" t="s">
        <v>166</v>
      </c>
      <c r="G108" s="91" t="s">
        <v>292</v>
      </c>
      <c r="H108" s="91" t="s">
        <v>197</v>
      </c>
      <c r="I108" s="132">
        <f t="shared" si="1"/>
        <v>64700</v>
      </c>
      <c r="J108" s="106">
        <v>64700</v>
      </c>
      <c r="K108" s="106"/>
      <c r="L108" s="136"/>
      <c r="M108" s="158"/>
      <c r="N108" s="40"/>
      <c r="O108" s="40"/>
      <c r="P108" s="40"/>
      <c r="Q108" s="52"/>
    </row>
    <row r="109" spans="1:17" s="23" customFormat="1" ht="69.75" customHeight="1">
      <c r="A109" s="20"/>
      <c r="B109" s="29" t="s">
        <v>130</v>
      </c>
      <c r="C109" s="29" t="s">
        <v>64</v>
      </c>
      <c r="D109" s="29" t="s">
        <v>44</v>
      </c>
      <c r="E109" s="25" t="s">
        <v>36</v>
      </c>
      <c r="F109" s="96" t="s">
        <v>131</v>
      </c>
      <c r="G109" s="91" t="s">
        <v>233</v>
      </c>
      <c r="H109" s="91" t="s">
        <v>200</v>
      </c>
      <c r="I109" s="132">
        <f>J109+K109</f>
        <v>449600</v>
      </c>
      <c r="J109" s="106">
        <v>449600</v>
      </c>
      <c r="K109" s="104"/>
      <c r="L109" s="136"/>
      <c r="M109" s="158"/>
      <c r="N109" s="40"/>
      <c r="O109" s="40"/>
      <c r="P109" s="40"/>
      <c r="Q109" s="52"/>
    </row>
    <row r="110" spans="1:17" s="23" customFormat="1" ht="52.5" customHeight="1">
      <c r="A110" s="20"/>
      <c r="B110" s="29" t="s">
        <v>323</v>
      </c>
      <c r="C110" s="29" t="s">
        <v>324</v>
      </c>
      <c r="D110" s="29" t="s">
        <v>286</v>
      </c>
      <c r="E110" s="25"/>
      <c r="F110" s="96" t="s">
        <v>325</v>
      </c>
      <c r="G110" s="91" t="s">
        <v>233</v>
      </c>
      <c r="H110" s="91" t="s">
        <v>200</v>
      </c>
      <c r="I110" s="132">
        <f>J110+K110</f>
        <v>220800</v>
      </c>
      <c r="J110" s="106">
        <v>220800</v>
      </c>
      <c r="K110" s="104"/>
      <c r="L110" s="136"/>
      <c r="M110" s="158"/>
      <c r="N110" s="40">
        <f>220800</f>
        <v>220800</v>
      </c>
      <c r="O110" s="40"/>
      <c r="P110" s="40"/>
      <c r="Q110" s="52"/>
    </row>
    <row r="111" spans="1:17" s="23" customFormat="1" ht="53.25" customHeight="1">
      <c r="A111" s="20"/>
      <c r="B111" s="83" t="s">
        <v>185</v>
      </c>
      <c r="C111" s="83" t="s">
        <v>186</v>
      </c>
      <c r="D111" s="83" t="s">
        <v>286</v>
      </c>
      <c r="E111" s="25"/>
      <c r="F111" s="90" t="s">
        <v>187</v>
      </c>
      <c r="G111" s="91" t="s">
        <v>233</v>
      </c>
      <c r="H111" s="91" t="s">
        <v>200</v>
      </c>
      <c r="I111" s="132">
        <f>J111+K111</f>
        <v>974100</v>
      </c>
      <c r="J111" s="106">
        <f>1440100+49000-35000-80000-400000</f>
        <v>974100</v>
      </c>
      <c r="K111" s="106"/>
      <c r="L111" s="136"/>
      <c r="M111" s="158"/>
      <c r="N111" s="40">
        <v>-400000</v>
      </c>
      <c r="O111" s="40"/>
      <c r="P111" s="40"/>
      <c r="Q111" s="52"/>
    </row>
    <row r="112" spans="1:17" s="23" customFormat="1" ht="25.5" customHeight="1" hidden="1">
      <c r="A112" s="20"/>
      <c r="B112" s="81" t="s">
        <v>147</v>
      </c>
      <c r="C112" s="29"/>
      <c r="D112" s="29"/>
      <c r="E112" s="32"/>
      <c r="F112" s="167" t="s">
        <v>229</v>
      </c>
      <c r="G112" s="167"/>
      <c r="H112" s="95"/>
      <c r="I112" s="132">
        <f>I113+I117</f>
        <v>0</v>
      </c>
      <c r="J112" s="103">
        <f>J113+J117</f>
        <v>0</v>
      </c>
      <c r="K112" s="103">
        <f>K113+K117</f>
        <v>0</v>
      </c>
      <c r="L112" s="132">
        <f>L113+L117</f>
        <v>0</v>
      </c>
      <c r="M112" s="161"/>
      <c r="N112" s="40"/>
      <c r="O112" s="48"/>
      <c r="P112" s="40"/>
      <c r="Q112" s="52"/>
    </row>
    <row r="113" spans="1:17" s="23" customFormat="1" ht="24" customHeight="1" hidden="1">
      <c r="A113" s="20"/>
      <c r="B113" s="79" t="s">
        <v>44</v>
      </c>
      <c r="C113" s="80"/>
      <c r="D113" s="80"/>
      <c r="E113" s="30"/>
      <c r="F113" s="170" t="s">
        <v>230</v>
      </c>
      <c r="G113" s="170"/>
      <c r="H113" s="88"/>
      <c r="I113" s="132">
        <f t="shared" si="1"/>
        <v>0</v>
      </c>
      <c r="J113" s="105">
        <f>J116+J114</f>
        <v>0</v>
      </c>
      <c r="K113" s="105">
        <f>K116+K114+K115</f>
        <v>0</v>
      </c>
      <c r="L113" s="135">
        <f>L116+L114+L115</f>
        <v>0</v>
      </c>
      <c r="M113" s="157"/>
      <c r="N113" s="40"/>
      <c r="O113" s="48"/>
      <c r="P113" s="40"/>
      <c r="Q113" s="52"/>
    </row>
    <row r="114" spans="1:17" s="23" customFormat="1" ht="53.25" customHeight="1" hidden="1">
      <c r="A114" s="20"/>
      <c r="B114" s="29" t="s">
        <v>241</v>
      </c>
      <c r="C114" s="29" t="s">
        <v>242</v>
      </c>
      <c r="D114" s="29" t="s">
        <v>33</v>
      </c>
      <c r="E114" s="25"/>
      <c r="F114" s="127" t="s">
        <v>252</v>
      </c>
      <c r="G114" s="127" t="s">
        <v>250</v>
      </c>
      <c r="H114" s="128" t="s">
        <v>251</v>
      </c>
      <c r="I114" s="139"/>
      <c r="J114" s="129"/>
      <c r="K114" s="130"/>
      <c r="L114" s="140"/>
      <c r="M114" s="162"/>
      <c r="N114" s="40"/>
      <c r="O114" s="121"/>
      <c r="P114" s="40"/>
      <c r="Q114" s="52"/>
    </row>
    <row r="115" spans="1:17" s="23" customFormat="1" ht="54" customHeight="1" hidden="1">
      <c r="A115" s="20"/>
      <c r="B115" s="29" t="s">
        <v>248</v>
      </c>
      <c r="C115" s="29" t="s">
        <v>249</v>
      </c>
      <c r="D115" s="29" t="s">
        <v>150</v>
      </c>
      <c r="E115" s="25"/>
      <c r="F115" s="118" t="s">
        <v>151</v>
      </c>
      <c r="G115" s="90" t="s">
        <v>250</v>
      </c>
      <c r="H115" s="91" t="s">
        <v>251</v>
      </c>
      <c r="I115" s="132">
        <f t="shared" si="1"/>
        <v>0</v>
      </c>
      <c r="J115" s="106"/>
      <c r="K115" s="119"/>
      <c r="L115" s="141"/>
      <c r="M115" s="163"/>
      <c r="N115" s="40"/>
      <c r="O115" s="121"/>
      <c r="P115" s="40"/>
      <c r="Q115" s="52"/>
    </row>
    <row r="116" spans="1:17" s="23" customFormat="1" ht="52.5" customHeight="1" hidden="1">
      <c r="A116" s="20"/>
      <c r="B116" s="29" t="s">
        <v>148</v>
      </c>
      <c r="C116" s="29" t="s">
        <v>149</v>
      </c>
      <c r="D116" s="29" t="s">
        <v>150</v>
      </c>
      <c r="E116" s="25"/>
      <c r="F116" s="118" t="s">
        <v>253</v>
      </c>
      <c r="G116" s="90" t="s">
        <v>250</v>
      </c>
      <c r="H116" s="91" t="s">
        <v>251</v>
      </c>
      <c r="I116" s="132">
        <f t="shared" si="1"/>
        <v>0</v>
      </c>
      <c r="J116" s="106"/>
      <c r="K116" s="120"/>
      <c r="L116" s="142"/>
      <c r="M116" s="164"/>
      <c r="N116" s="40"/>
      <c r="O116" s="122"/>
      <c r="P116" s="40"/>
      <c r="Q116" s="52"/>
    </row>
    <row r="117" spans="1:17" s="23" customFormat="1" ht="22.5" customHeight="1" hidden="1">
      <c r="A117" s="20"/>
      <c r="B117" s="29" t="s">
        <v>134</v>
      </c>
      <c r="C117" s="29"/>
      <c r="D117" s="29"/>
      <c r="E117" s="25"/>
      <c r="F117" s="168" t="s">
        <v>254</v>
      </c>
      <c r="G117" s="169"/>
      <c r="H117" s="91"/>
      <c r="I117" s="132">
        <f>I118</f>
        <v>0</v>
      </c>
      <c r="J117" s="103">
        <f>J118</f>
        <v>0</v>
      </c>
      <c r="K117" s="103">
        <f>K118</f>
        <v>0</v>
      </c>
      <c r="L117" s="132">
        <f>L118</f>
        <v>0</v>
      </c>
      <c r="M117" s="161"/>
      <c r="N117" s="40"/>
      <c r="O117" s="122"/>
      <c r="P117" s="40"/>
      <c r="Q117" s="52"/>
    </row>
    <row r="118" spans="1:17" s="23" customFormat="1" ht="52.5" customHeight="1" hidden="1">
      <c r="A118" s="20"/>
      <c r="B118" s="29" t="s">
        <v>241</v>
      </c>
      <c r="C118" s="29" t="s">
        <v>242</v>
      </c>
      <c r="D118" s="29" t="s">
        <v>33</v>
      </c>
      <c r="E118" s="25"/>
      <c r="F118" s="90" t="s">
        <v>252</v>
      </c>
      <c r="G118" s="90" t="s">
        <v>250</v>
      </c>
      <c r="H118" s="91" t="s">
        <v>251</v>
      </c>
      <c r="I118" s="143">
        <f>J118+K118</f>
        <v>0</v>
      </c>
      <c r="J118" s="125"/>
      <c r="K118" s="107"/>
      <c r="L118" s="137"/>
      <c r="M118" s="165"/>
      <c r="N118" s="40"/>
      <c r="O118" s="122"/>
      <c r="P118" s="40"/>
      <c r="Q118" s="52"/>
    </row>
    <row r="119" spans="1:17" s="23" customFormat="1" ht="24.75" customHeight="1">
      <c r="A119" s="20"/>
      <c r="B119" s="81" t="s">
        <v>111</v>
      </c>
      <c r="C119" s="29"/>
      <c r="D119" s="29"/>
      <c r="E119" s="32"/>
      <c r="F119" s="173" t="s">
        <v>231</v>
      </c>
      <c r="G119" s="173"/>
      <c r="H119" s="101"/>
      <c r="I119" s="132">
        <f t="shared" si="1"/>
        <v>1980200</v>
      </c>
      <c r="J119" s="104">
        <f>J120</f>
        <v>612000</v>
      </c>
      <c r="K119" s="104">
        <f>K120</f>
        <v>1368200</v>
      </c>
      <c r="L119" s="133">
        <f>L120</f>
        <v>1368200</v>
      </c>
      <c r="M119" s="156"/>
      <c r="N119" s="40"/>
      <c r="O119" s="48"/>
      <c r="P119" s="40"/>
      <c r="Q119" s="52"/>
    </row>
    <row r="120" spans="1:17" s="23" customFormat="1" ht="26.25" customHeight="1">
      <c r="A120" s="20"/>
      <c r="B120" s="79" t="s">
        <v>112</v>
      </c>
      <c r="C120" s="80"/>
      <c r="D120" s="80"/>
      <c r="E120" s="30"/>
      <c r="F120" s="174" t="s">
        <v>232</v>
      </c>
      <c r="G120" s="174"/>
      <c r="H120" s="102"/>
      <c r="I120" s="134">
        <f t="shared" si="1"/>
        <v>1980200</v>
      </c>
      <c r="J120" s="105">
        <f>J121+J122+J123+J124+J125+J126+J127+J128+J129+J130</f>
        <v>612000</v>
      </c>
      <c r="K120" s="105">
        <f>K121+K122+K123+K124+K125+K126+K127+K128+K129+K130</f>
        <v>1368200</v>
      </c>
      <c r="L120" s="135">
        <f>L121+L122+L123+L124+L125+L126+L127+L128+L129+L130</f>
        <v>1368200</v>
      </c>
      <c r="M120" s="157"/>
      <c r="N120" s="40"/>
      <c r="O120" s="40"/>
      <c r="P120" s="40"/>
      <c r="Q120" s="52"/>
    </row>
    <row r="121" spans="1:17" s="23" customFormat="1" ht="44.25" customHeight="1" hidden="1">
      <c r="A121" s="20"/>
      <c r="B121" s="29" t="s">
        <v>279</v>
      </c>
      <c r="C121" s="29" t="s">
        <v>122</v>
      </c>
      <c r="D121" s="29" t="s">
        <v>25</v>
      </c>
      <c r="E121" s="25"/>
      <c r="F121" s="90" t="s">
        <v>280</v>
      </c>
      <c r="G121" s="91"/>
      <c r="H121" s="91"/>
      <c r="I121" s="132">
        <f t="shared" si="1"/>
        <v>0</v>
      </c>
      <c r="J121" s="106"/>
      <c r="K121" s="106"/>
      <c r="L121" s="136"/>
      <c r="M121" s="158"/>
      <c r="N121" s="40"/>
      <c r="O121" s="40"/>
      <c r="P121" s="40"/>
      <c r="Q121" s="52"/>
    </row>
    <row r="122" spans="1:17" s="23" customFormat="1" ht="61.5" customHeight="1" hidden="1">
      <c r="A122" s="20"/>
      <c r="B122" s="29" t="s">
        <v>144</v>
      </c>
      <c r="C122" s="29"/>
      <c r="D122" s="29"/>
      <c r="E122" s="25"/>
      <c r="F122" s="90"/>
      <c r="G122" s="91"/>
      <c r="H122" s="91"/>
      <c r="I122" s="132">
        <f t="shared" si="1"/>
        <v>0</v>
      </c>
      <c r="J122" s="106"/>
      <c r="K122" s="104"/>
      <c r="L122" s="136"/>
      <c r="M122" s="158"/>
      <c r="N122" s="50"/>
      <c r="O122" s="40"/>
      <c r="P122" s="40"/>
      <c r="Q122" s="52"/>
    </row>
    <row r="123" spans="1:17" s="23" customFormat="1" ht="52.5" customHeight="1">
      <c r="A123" s="20"/>
      <c r="B123" s="29" t="s">
        <v>144</v>
      </c>
      <c r="C123" s="29" t="s">
        <v>145</v>
      </c>
      <c r="D123" s="29" t="s">
        <v>30</v>
      </c>
      <c r="E123" s="25" t="s">
        <v>18</v>
      </c>
      <c r="F123" s="90" t="s">
        <v>146</v>
      </c>
      <c r="G123" s="91" t="s">
        <v>307</v>
      </c>
      <c r="H123" s="91" t="s">
        <v>308</v>
      </c>
      <c r="I123" s="132">
        <f t="shared" si="1"/>
        <v>1368200</v>
      </c>
      <c r="J123" s="106"/>
      <c r="K123" s="106">
        <f>1220000+148200</f>
        <v>1368200</v>
      </c>
      <c r="L123" s="106">
        <f>1220000+148200</f>
        <v>1368200</v>
      </c>
      <c r="M123" s="159"/>
      <c r="N123" s="40"/>
      <c r="O123" s="40"/>
      <c r="P123" s="45"/>
      <c r="Q123" s="52"/>
    </row>
    <row r="124" spans="1:17" s="23" customFormat="1" ht="52.5" customHeight="1" hidden="1">
      <c r="A124" s="20"/>
      <c r="B124" s="29" t="s">
        <v>205</v>
      </c>
      <c r="C124" s="29" t="s">
        <v>206</v>
      </c>
      <c r="D124" s="29" t="s">
        <v>30</v>
      </c>
      <c r="E124" s="25" t="s">
        <v>18</v>
      </c>
      <c r="F124" s="90" t="s">
        <v>207</v>
      </c>
      <c r="G124" s="91" t="s">
        <v>233</v>
      </c>
      <c r="H124" s="91" t="s">
        <v>200</v>
      </c>
      <c r="I124" s="132">
        <f t="shared" si="1"/>
        <v>0</v>
      </c>
      <c r="J124" s="106"/>
      <c r="K124" s="104"/>
      <c r="L124" s="136"/>
      <c r="M124" s="158"/>
      <c r="N124" s="50"/>
      <c r="O124" s="40"/>
      <c r="P124" s="40"/>
      <c r="Q124" s="52"/>
    </row>
    <row r="125" spans="1:17" s="23" customFormat="1" ht="53.25" customHeight="1">
      <c r="A125" s="20"/>
      <c r="B125" s="29" t="s">
        <v>144</v>
      </c>
      <c r="C125" s="29" t="s">
        <v>145</v>
      </c>
      <c r="D125" s="29" t="s">
        <v>30</v>
      </c>
      <c r="E125" s="25" t="s">
        <v>18</v>
      </c>
      <c r="F125" s="90" t="s">
        <v>146</v>
      </c>
      <c r="G125" s="90" t="s">
        <v>209</v>
      </c>
      <c r="H125" s="91" t="s">
        <v>240</v>
      </c>
      <c r="I125" s="132">
        <f t="shared" si="1"/>
        <v>262000</v>
      </c>
      <c r="J125" s="106">
        <f>60000+72000+130000</f>
        <v>262000</v>
      </c>
      <c r="K125" s="106"/>
      <c r="L125" s="136"/>
      <c r="M125" s="158"/>
      <c r="N125" s="50"/>
      <c r="O125" s="40"/>
      <c r="P125" s="40"/>
      <c r="Q125" s="52"/>
    </row>
    <row r="126" spans="1:17" s="23" customFormat="1" ht="53.25" customHeight="1">
      <c r="A126" s="20"/>
      <c r="B126" s="29" t="s">
        <v>144</v>
      </c>
      <c r="C126" s="29" t="s">
        <v>145</v>
      </c>
      <c r="D126" s="29" t="s">
        <v>30</v>
      </c>
      <c r="E126" s="25"/>
      <c r="F126" s="90" t="s">
        <v>146</v>
      </c>
      <c r="G126" s="91" t="s">
        <v>309</v>
      </c>
      <c r="H126" s="91" t="s">
        <v>220</v>
      </c>
      <c r="I126" s="132">
        <f t="shared" si="1"/>
        <v>180000</v>
      </c>
      <c r="J126" s="106">
        <v>180000</v>
      </c>
      <c r="K126" s="109"/>
      <c r="L126" s="144"/>
      <c r="M126" s="166"/>
      <c r="N126" s="50"/>
      <c r="O126" s="40"/>
      <c r="P126" s="40"/>
      <c r="Q126" s="52"/>
    </row>
    <row r="127" spans="1:17" s="23" customFormat="1" ht="53.25" customHeight="1">
      <c r="A127" s="20"/>
      <c r="B127" s="29" t="s">
        <v>139</v>
      </c>
      <c r="C127" s="29" t="s">
        <v>140</v>
      </c>
      <c r="D127" s="29" t="s">
        <v>30</v>
      </c>
      <c r="E127" s="25" t="s">
        <v>15</v>
      </c>
      <c r="F127" s="90" t="s">
        <v>204</v>
      </c>
      <c r="G127" s="91" t="s">
        <v>310</v>
      </c>
      <c r="H127" s="91" t="s">
        <v>208</v>
      </c>
      <c r="I127" s="132">
        <f t="shared" si="1"/>
        <v>60000</v>
      </c>
      <c r="J127" s="106">
        <v>60000</v>
      </c>
      <c r="K127" s="106"/>
      <c r="L127" s="136"/>
      <c r="M127" s="158"/>
      <c r="N127" s="50"/>
      <c r="O127" s="40"/>
      <c r="P127" s="40"/>
      <c r="Q127" s="52"/>
    </row>
    <row r="128" spans="1:17" s="23" customFormat="1" ht="71.25" customHeight="1">
      <c r="A128" s="20"/>
      <c r="B128" s="29" t="s">
        <v>139</v>
      </c>
      <c r="C128" s="29" t="s">
        <v>140</v>
      </c>
      <c r="D128" s="29" t="s">
        <v>30</v>
      </c>
      <c r="E128" s="25"/>
      <c r="F128" s="90" t="s">
        <v>79</v>
      </c>
      <c r="G128" s="98" t="s">
        <v>311</v>
      </c>
      <c r="H128" s="91" t="s">
        <v>285</v>
      </c>
      <c r="I128" s="132">
        <f t="shared" si="1"/>
        <v>60000</v>
      </c>
      <c r="J128" s="106">
        <v>60000</v>
      </c>
      <c r="K128" s="106"/>
      <c r="L128" s="136"/>
      <c r="M128" s="158"/>
      <c r="N128" s="40"/>
      <c r="O128" s="40"/>
      <c r="P128" s="40"/>
      <c r="Q128" s="52"/>
    </row>
    <row r="129" spans="1:17" s="23" customFormat="1" ht="51.75" customHeight="1">
      <c r="A129" s="20"/>
      <c r="B129" s="29" t="s">
        <v>139</v>
      </c>
      <c r="C129" s="29" t="s">
        <v>140</v>
      </c>
      <c r="D129" s="29" t="s">
        <v>30</v>
      </c>
      <c r="E129" s="25"/>
      <c r="F129" s="90" t="s">
        <v>204</v>
      </c>
      <c r="G129" s="91" t="s">
        <v>313</v>
      </c>
      <c r="H129" s="91" t="s">
        <v>210</v>
      </c>
      <c r="I129" s="132">
        <f t="shared" si="1"/>
        <v>30000</v>
      </c>
      <c r="J129" s="106">
        <v>30000</v>
      </c>
      <c r="K129" s="106"/>
      <c r="L129" s="136"/>
      <c r="M129" s="158"/>
      <c r="N129" s="40"/>
      <c r="O129" s="40"/>
      <c r="P129" s="40"/>
      <c r="Q129" s="52"/>
    </row>
    <row r="130" spans="1:17" s="23" customFormat="1" ht="70.5" customHeight="1">
      <c r="A130" s="20"/>
      <c r="B130" s="29" t="s">
        <v>139</v>
      </c>
      <c r="C130" s="29" t="s">
        <v>140</v>
      </c>
      <c r="D130" s="29" t="s">
        <v>30</v>
      </c>
      <c r="E130" s="25"/>
      <c r="F130" s="90" t="s">
        <v>204</v>
      </c>
      <c r="G130" s="91" t="s">
        <v>314</v>
      </c>
      <c r="H130" s="91" t="s">
        <v>315</v>
      </c>
      <c r="I130" s="132">
        <f t="shared" si="1"/>
        <v>20000</v>
      </c>
      <c r="J130" s="106">
        <v>20000</v>
      </c>
      <c r="K130" s="106"/>
      <c r="L130" s="136"/>
      <c r="M130" s="158"/>
      <c r="N130" s="40"/>
      <c r="O130" s="40"/>
      <c r="P130" s="40"/>
      <c r="Q130" s="52"/>
    </row>
    <row r="131" spans="1:17" s="36" customFormat="1" ht="27.75" customHeight="1">
      <c r="A131" s="34"/>
      <c r="B131" s="84"/>
      <c r="C131" s="84"/>
      <c r="D131" s="84"/>
      <c r="E131" s="35"/>
      <c r="F131" s="172" t="s">
        <v>288</v>
      </c>
      <c r="G131" s="172"/>
      <c r="H131" s="94"/>
      <c r="I131" s="131">
        <f t="shared" si="1"/>
        <v>44880787.39</v>
      </c>
      <c r="J131" s="110">
        <f>J10+J90+J104+J112+J119</f>
        <v>24312800</v>
      </c>
      <c r="K131" s="131">
        <f>K10+K90+K104+K112+K119</f>
        <v>20567987.39</v>
      </c>
      <c r="L131" s="146">
        <f>L10+L90+L104+L112+L119</f>
        <v>20327887.39</v>
      </c>
      <c r="M131" s="147"/>
      <c r="N131" s="147">
        <f>SUM(N10:N130)</f>
        <v>-1349200</v>
      </c>
      <c r="O131" s="147">
        <f>SUM(O10:O130)</f>
        <v>36000</v>
      </c>
      <c r="P131" s="147"/>
      <c r="Q131" s="54"/>
    </row>
    <row r="132" spans="1:17" s="36" customFormat="1" ht="35.25" customHeight="1">
      <c r="A132" s="34"/>
      <c r="B132" s="92"/>
      <c r="C132" s="92"/>
      <c r="D132" s="92"/>
      <c r="E132" s="93"/>
      <c r="F132" s="85"/>
      <c r="G132" s="85"/>
      <c r="H132" s="85"/>
      <c r="I132" s="86"/>
      <c r="J132" s="86"/>
      <c r="K132" s="86"/>
      <c r="L132" s="86"/>
      <c r="M132" s="86"/>
      <c r="N132" s="51"/>
      <c r="O132" s="51"/>
      <c r="P132" s="46"/>
      <c r="Q132" s="54"/>
    </row>
    <row r="133" ht="28.5" customHeight="1"/>
    <row r="134" spans="1:17" s="62" customFormat="1" ht="43.5" customHeight="1">
      <c r="A134" s="57"/>
      <c r="B134" s="171" t="s">
        <v>31</v>
      </c>
      <c r="C134" s="171"/>
      <c r="D134" s="171"/>
      <c r="E134" s="58" t="s">
        <v>31</v>
      </c>
      <c r="F134" s="57"/>
      <c r="H134" s="59" t="s">
        <v>328</v>
      </c>
      <c r="I134" s="59"/>
      <c r="J134" s="57"/>
      <c r="K134" s="57"/>
      <c r="L134" s="60"/>
      <c r="M134" s="60"/>
      <c r="N134" s="61"/>
      <c r="P134" s="63"/>
      <c r="Q134" s="64"/>
    </row>
    <row r="137" ht="15.75">
      <c r="I137" s="66"/>
    </row>
    <row r="138" spans="10:14" ht="17.25" customHeight="1">
      <c r="J138" s="3"/>
      <c r="K138" s="3"/>
      <c r="L138" s="37"/>
      <c r="M138" s="37"/>
      <c r="N138" s="38"/>
    </row>
    <row r="139" spans="10:14" ht="15.75">
      <c r="J139" s="3"/>
      <c r="K139" s="3"/>
      <c r="L139" s="4"/>
      <c r="M139" s="4"/>
      <c r="N139" s="22"/>
    </row>
    <row r="140" spans="10:13" ht="23.25" customHeight="1">
      <c r="J140" s="3"/>
      <c r="K140" s="3"/>
      <c r="L140" s="39"/>
      <c r="M140" s="39"/>
    </row>
    <row r="141" spans="10:13" ht="15.75">
      <c r="J141" s="3"/>
      <c r="K141" s="3"/>
      <c r="L141" s="3"/>
      <c r="M141" s="3"/>
    </row>
  </sheetData>
  <sheetProtection/>
  <mergeCells count="28">
    <mergeCell ref="F10:G10"/>
    <mergeCell ref="B4:C4"/>
    <mergeCell ref="B5:C5"/>
    <mergeCell ref="F7:F8"/>
    <mergeCell ref="B7:B8"/>
    <mergeCell ref="C7:C8"/>
    <mergeCell ref="I1:L1"/>
    <mergeCell ref="I2:L2"/>
    <mergeCell ref="B3:L3"/>
    <mergeCell ref="I7:I8"/>
    <mergeCell ref="J7:J8"/>
    <mergeCell ref="D7:D8"/>
    <mergeCell ref="H7:H8"/>
    <mergeCell ref="K7:L7"/>
    <mergeCell ref="G7:G8"/>
    <mergeCell ref="F105:G105"/>
    <mergeCell ref="F11:G11"/>
    <mergeCell ref="F90:G90"/>
    <mergeCell ref="F91:G91"/>
    <mergeCell ref="F104:G104"/>
    <mergeCell ref="F88:G88"/>
    <mergeCell ref="F112:G112"/>
    <mergeCell ref="F117:G117"/>
    <mergeCell ref="F113:G113"/>
    <mergeCell ref="B134:D134"/>
    <mergeCell ref="F131:G131"/>
    <mergeCell ref="F119:G119"/>
    <mergeCell ref="F120:G120"/>
  </mergeCells>
  <printOptions/>
  <pageMargins left="0.35433070866141736" right="0.35433070866141736" top="0.8267716535433072" bottom="0.35433070866141736" header="0" footer="0"/>
  <pageSetup fitToHeight="3" horizontalDpi="600" verticalDpi="600" orientation="landscape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Gruzd</cp:lastModifiedBy>
  <cp:lastPrinted>2020-12-04T11:42:14Z</cp:lastPrinted>
  <dcterms:created xsi:type="dcterms:W3CDTF">2014-01-17T10:52:16Z</dcterms:created>
  <dcterms:modified xsi:type="dcterms:W3CDTF">2020-12-23T11:53:11Z</dcterms:modified>
  <cp:category/>
  <cp:version/>
  <cp:contentType/>
  <cp:contentStatus/>
</cp:coreProperties>
</file>