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2" sheetId="1" r:id="rId1"/>
  </sheets>
  <definedNames>
    <definedName name="_xlfn.AGGREGATE" hidden="1">#NAME?</definedName>
    <definedName name="_xlnm.Print_Titles" localSheetId="0">'дод.2'!$7:$7</definedName>
    <definedName name="_xlnm.Print_Area" localSheetId="0">'дод.2'!$A$1:$F$26</definedName>
  </definedNames>
  <calcPr fullCalcOnLoad="1"/>
</workbook>
</file>

<file path=xl/sharedStrings.xml><?xml version="1.0" encoding="utf-8"?>
<sst xmlns="http://schemas.openxmlformats.org/spreadsheetml/2006/main" count="73" uniqueCount="66">
  <si>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</si>
  <si>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</si>
  <si>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</si>
  <si>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</si>
  <si>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Секретар міської ради</t>
  </si>
  <si>
    <t>Внутрішнє фінансування</t>
  </si>
  <si>
    <t xml:space="preserve">Фінансування за рахунок зміни залишків коштів місцевих бюджетів </t>
  </si>
  <si>
    <r>
      <t>На початок періоду</t>
    </r>
    <r>
      <rPr>
        <sz val="11"/>
        <rFont val="Times New Roman"/>
        <family val="1"/>
      </rPr>
      <t xml:space="preserve"> </t>
    </r>
  </si>
  <si>
    <r>
      <t>На кінець періоду</t>
    </r>
    <r>
      <rPr>
        <sz val="11"/>
        <rFont val="Times New Roman"/>
        <family val="1"/>
      </rPr>
      <t xml:space="preserve"> </t>
    </r>
  </si>
  <si>
    <t>Кошти, що передаються із загального фонду бюджету до бюджету розвитку (спеціального фонду)</t>
  </si>
  <si>
    <r>
      <t>Фінансування за активними операціями</t>
    </r>
    <r>
      <rPr>
        <b/>
        <sz val="11"/>
        <rFont val="Times New Roman"/>
        <family val="1"/>
      </rPr>
      <t xml:space="preserve"> </t>
    </r>
  </si>
  <si>
    <t>Зміни обсягів готівкових коштів</t>
  </si>
  <si>
    <t>Розподілено:</t>
  </si>
  <si>
    <t>Нерозподілений залишок</t>
  </si>
  <si>
    <t>Секвестр розподілених ВЛ</t>
  </si>
  <si>
    <t>Розподілено з врахуванням секвестру:</t>
  </si>
  <si>
    <t>Нерозподілений залишок після секвестру</t>
  </si>
  <si>
    <t>Оборотна касова готівка</t>
  </si>
  <si>
    <t>Б/т розвитку</t>
  </si>
  <si>
    <t>Прир/охоронний</t>
  </si>
  <si>
    <t>Цільовий фонд</t>
  </si>
  <si>
    <t>Інші</t>
  </si>
  <si>
    <t>Разом ВЛ по СФ</t>
  </si>
  <si>
    <t>2. Субвенція з Д/б на 30 км зону ХАЕС</t>
  </si>
  <si>
    <t>3. Власні кошти ЗФ, передані до б/ту розвитку</t>
  </si>
  <si>
    <t>Разом передано із ЗФ до б/р СФ:</t>
  </si>
  <si>
    <t>ПРИМІТКА:</t>
  </si>
  <si>
    <t>(грн.)</t>
  </si>
  <si>
    <t>п.</t>
  </si>
  <si>
    <t>к.</t>
  </si>
  <si>
    <t>р.</t>
  </si>
  <si>
    <t>обласна</t>
  </si>
  <si>
    <t>державна</t>
  </si>
  <si>
    <t>всього передано:</t>
  </si>
  <si>
    <t>Заг.фонд.</t>
  </si>
  <si>
    <t>Спец.фонд</t>
  </si>
  <si>
    <t>Різниця:</t>
  </si>
  <si>
    <t>ДЕФІЦИТ</t>
  </si>
  <si>
    <t>Дод.2</t>
  </si>
  <si>
    <t>Дод.1</t>
  </si>
  <si>
    <t>Дод.3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</si>
  <si>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</si>
  <si>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</si>
  <si>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</si>
  <si>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Разом:</t>
  </si>
  <si>
    <t>Залишки освітньої та інклюз.субвенцій</t>
  </si>
  <si>
    <t>4. Субвенція соц.ек.розвиток</t>
  </si>
  <si>
    <t>2. Субвенція з Д/б по галузі "Освіта" (інклюзія,НУШ),тощо</t>
  </si>
  <si>
    <t>1. Субвенція з Д/б на квартири в/сл, сиротам</t>
  </si>
  <si>
    <t>(код бюджету)</t>
  </si>
  <si>
    <t>Х</t>
  </si>
  <si>
    <t>у т.ч. бюджет розвитку</t>
  </si>
  <si>
    <t>Усього</t>
  </si>
  <si>
    <t>Фінансування бюджету Славутської міської територіальної громади на 2021 рік</t>
  </si>
  <si>
    <t>Залишки на 01.01.2021</t>
  </si>
  <si>
    <t>Залишки АКБ на 01.01.2021</t>
  </si>
  <si>
    <t>Транспортний збір</t>
  </si>
  <si>
    <t>Субвенція на соц.ек.розвиток</t>
  </si>
  <si>
    <t>Разом залишки по ЗФ:</t>
  </si>
  <si>
    <t>УСЬОГО залишки по ЗФ+СФ</t>
  </si>
  <si>
    <r>
      <t>Залишки ЗФ на 01.01.21</t>
    </r>
    <r>
      <rPr>
        <b/>
        <sz val="10"/>
        <color indexed="10"/>
        <rFont val="Times New Roman"/>
        <family val="1"/>
      </rPr>
      <t>-ОКГ</t>
    </r>
  </si>
  <si>
    <r>
      <t xml:space="preserve">Звірка з додатком 2 </t>
    </r>
    <r>
      <rPr>
        <sz val="11"/>
        <color indexed="10"/>
        <rFont val="Times New Roman"/>
        <family val="1"/>
      </rPr>
      <t>(у таблиці внизу має бути 0):</t>
    </r>
  </si>
  <si>
    <t>Світлана ФЕДОРЧУК</t>
  </si>
  <si>
    <t>5. Субвенція інфраструктура (ЦНАП)</t>
  </si>
  <si>
    <t>Додаток 2
до рішення міської ради від 01.10.2021 року №1-10/2021
"Про внесення змін до бюджету Славутської міської територіальної громади на 2021 рік"</t>
  </si>
  <si>
    <t>передано 10 сесією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</si>
</sst>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00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sz val="9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58"/>
      <name val="Times New Roman"/>
      <family val="1"/>
    </font>
    <font>
      <b/>
      <sz val="13.5"/>
      <color indexed="12"/>
      <name val="Times New Roman"/>
      <family val="1"/>
    </font>
    <font>
      <b/>
      <sz val="11"/>
      <color indexed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2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left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left" vertical="center" wrapText="1"/>
    </xf>
    <xf numFmtId="0" fontId="32" fillId="26" borderId="12" xfId="0" applyFont="1" applyFill="1" applyBorder="1" applyAlignment="1">
      <alignment horizontal="left" vertical="center" wrapText="1"/>
    </xf>
    <xf numFmtId="0" fontId="40" fillId="26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" fontId="29" fillId="26" borderId="12" xfId="0" applyNumberFormat="1" applyFont="1" applyFill="1" applyBorder="1" applyAlignment="1">
      <alignment horizontal="right" wrapText="1"/>
    </xf>
    <xf numFmtId="4" fontId="34" fillId="26" borderId="13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30" fillId="0" borderId="0" xfId="0" applyNumberFormat="1" applyFont="1" applyFill="1" applyBorder="1" applyAlignment="1" applyProtection="1">
      <alignment vertical="top"/>
      <protection/>
    </xf>
    <xf numFmtId="4" fontId="29" fillId="26" borderId="0" xfId="0" applyNumberFormat="1" applyFont="1" applyFill="1" applyBorder="1" applyAlignment="1">
      <alignment horizontal="right" wrapText="1"/>
    </xf>
    <xf numFmtId="2" fontId="21" fillId="26" borderId="0" xfId="0" applyNumberFormat="1" applyFont="1" applyFill="1" applyBorder="1" applyAlignment="1">
      <alignment horizontal="right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26" borderId="0" xfId="0" applyNumberFormat="1" applyFont="1" applyFill="1" applyBorder="1" applyAlignment="1">
      <alignment horizontal="right" wrapText="1"/>
    </xf>
    <xf numFmtId="2" fontId="41" fillId="26" borderId="0" xfId="0" applyNumberFormat="1" applyFont="1" applyFill="1" applyBorder="1" applyAlignment="1">
      <alignment horizontal="right" wrapText="1"/>
    </xf>
    <xf numFmtId="0" fontId="38" fillId="26" borderId="12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 applyProtection="1">
      <alignment horizontal="left"/>
      <protection/>
    </xf>
    <xf numFmtId="4" fontId="31" fillId="0" borderId="12" xfId="0" applyNumberFormat="1" applyFont="1" applyBorder="1" applyAlignment="1">
      <alignment horizontal="right" wrapText="1"/>
    </xf>
    <xf numFmtId="4" fontId="30" fillId="0" borderId="12" xfId="0" applyNumberFormat="1" applyFont="1" applyFill="1" applyBorder="1" applyAlignment="1" applyProtection="1">
      <alignment horizontal="right"/>
      <protection/>
    </xf>
    <xf numFmtId="4" fontId="30" fillId="0" borderId="12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right" wrapText="1"/>
    </xf>
    <xf numFmtId="3" fontId="0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Alignment="1" applyProtection="1">
      <alignment horizontal="left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195" fontId="43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4" fontId="4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4" fontId="46" fillId="0" borderId="12" xfId="0" applyNumberFormat="1" applyFont="1" applyBorder="1" applyAlignment="1">
      <alignment horizontal="right" wrapText="1"/>
    </xf>
    <xf numFmtId="4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45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" fontId="27" fillId="0" borderId="12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3" fontId="29" fillId="0" borderId="12" xfId="0" applyNumberFormat="1" applyFont="1" applyFill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47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51" fillId="0" borderId="15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41" fillId="0" borderId="20" xfId="0" applyNumberFormat="1" applyFont="1" applyBorder="1" applyAlignment="1">
      <alignment horizontal="right"/>
    </xf>
    <xf numFmtId="4" fontId="21" fillId="0" borderId="12" xfId="0" applyNumberFormat="1" applyFont="1" applyFill="1" applyBorder="1" applyAlignment="1" applyProtection="1">
      <alignment/>
      <protection/>
    </xf>
    <xf numFmtId="4" fontId="52" fillId="0" borderId="12" xfId="0" applyNumberFormat="1" applyFont="1" applyFill="1" applyBorder="1" applyAlignment="1" applyProtection="1">
      <alignment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right"/>
      <protection/>
    </xf>
    <xf numFmtId="0" fontId="21" fillId="0" borderId="12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" fontId="47" fillId="0" borderId="1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9" fillId="26" borderId="12" xfId="0" applyFont="1" applyFill="1" applyBorder="1" applyAlignment="1">
      <alignment horizontal="center" vertical="center" wrapText="1"/>
    </xf>
    <xf numFmtId="3" fontId="54" fillId="0" borderId="12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56" fillId="0" borderId="12" xfId="0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19" xfId="0" applyNumberFormat="1" applyFont="1" applyBorder="1" applyAlignment="1">
      <alignment/>
    </xf>
    <xf numFmtId="4" fontId="59" fillId="0" borderId="20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/>
    </xf>
    <xf numFmtId="4" fontId="51" fillId="0" borderId="12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61" fillId="0" borderId="12" xfId="0" applyNumberFormat="1" applyFont="1" applyBorder="1" applyAlignment="1">
      <alignment/>
    </xf>
    <xf numFmtId="4" fontId="51" fillId="0" borderId="21" xfId="0" applyNumberFormat="1" applyFont="1" applyBorder="1" applyAlignment="1">
      <alignment/>
    </xf>
    <xf numFmtId="4" fontId="61" fillId="0" borderId="19" xfId="0" applyNumberFormat="1" applyFont="1" applyBorder="1" applyAlignment="1">
      <alignment/>
    </xf>
    <xf numFmtId="4" fontId="62" fillId="0" borderId="20" xfId="0" applyNumberFormat="1" applyFont="1" applyBorder="1" applyAlignment="1">
      <alignment horizontal="right"/>
    </xf>
    <xf numFmtId="0" fontId="63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4" fontId="47" fillId="0" borderId="21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4" fontId="65" fillId="0" borderId="20" xfId="0" applyNumberFormat="1" applyFont="1" applyBorder="1" applyAlignment="1">
      <alignment horizontal="right"/>
    </xf>
    <xf numFmtId="4" fontId="61" fillId="0" borderId="12" xfId="0" applyNumberFormat="1" applyFont="1" applyBorder="1" applyAlignment="1">
      <alignment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4" fontId="66" fillId="0" borderId="12" xfId="0" applyNumberFormat="1" applyFont="1" applyBorder="1" applyAlignment="1">
      <alignment/>
    </xf>
    <xf numFmtId="4" fontId="54" fillId="27" borderId="12" xfId="0" applyNumberFormat="1" applyFont="1" applyFill="1" applyBorder="1" applyAlignment="1">
      <alignment horizontal="center" vertical="center"/>
    </xf>
    <xf numFmtId="4" fontId="57" fillId="27" borderId="12" xfId="0" applyNumberFormat="1" applyFont="1" applyFill="1" applyBorder="1" applyAlignment="1">
      <alignment horizontal="center" vertical="center" wrapText="1"/>
    </xf>
    <xf numFmtId="4" fontId="57" fillId="27" borderId="12" xfId="0" applyNumberFormat="1" applyFont="1" applyFill="1" applyBorder="1" applyAlignment="1">
      <alignment vertical="center" wrapText="1"/>
    </xf>
    <xf numFmtId="4" fontId="58" fillId="0" borderId="12" xfId="0" applyNumberFormat="1" applyFont="1" applyFill="1" applyBorder="1" applyAlignment="1" applyProtection="1">
      <alignment/>
      <protection/>
    </xf>
    <xf numFmtId="4" fontId="47" fillId="0" borderId="12" xfId="0" applyNumberFormat="1" applyFont="1" applyBorder="1" applyAlignment="1">
      <alignment/>
    </xf>
    <xf numFmtId="0" fontId="67" fillId="0" borderId="0" xfId="0" applyFont="1" applyAlignment="1">
      <alignment/>
    </xf>
    <xf numFmtId="4" fontId="68" fillId="0" borderId="12" xfId="0" applyNumberFormat="1" applyFont="1" applyFill="1" applyBorder="1" applyAlignment="1" applyProtection="1">
      <alignment horizontal="right"/>
      <protection/>
    </xf>
    <xf numFmtId="4" fontId="52" fillId="0" borderId="12" xfId="0" applyNumberFormat="1" applyFont="1" applyFill="1" applyBorder="1" applyAlignment="1" applyProtection="1">
      <alignment horizontal="center"/>
      <protection/>
    </xf>
    <xf numFmtId="4" fontId="50" fillId="0" borderId="12" xfId="0" applyNumberFormat="1" applyFont="1" applyFill="1" applyBorder="1" applyAlignment="1" applyProtection="1">
      <alignment horizont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4" fontId="29" fillId="0" borderId="12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9" fillId="0" borderId="22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9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29" fillId="0" borderId="0" xfId="0" applyNumberFormat="1" applyFont="1" applyFill="1" applyAlignment="1" applyProtection="1">
      <alignment horizontal="center"/>
      <protection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53" fillId="0" borderId="16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left" wrapText="1"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26" borderId="14" xfId="0" applyFont="1" applyFill="1" applyBorder="1" applyAlignment="1">
      <alignment horizontal="left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tabSelected="1" view="pageBreakPreview" zoomScaleSheetLayoutView="100" zoomScalePageLayoutView="0" workbookViewId="0" topLeftCell="A1">
      <selection activeCell="A27" sqref="A27:IV43"/>
    </sheetView>
  </sheetViews>
  <sheetFormatPr defaultColWidth="9.16015625" defaultRowHeight="12.75" customHeight="1"/>
  <cols>
    <col min="1" max="1" width="9.5" style="9" customWidth="1"/>
    <col min="2" max="2" width="39.5" style="1" customWidth="1"/>
    <col min="3" max="3" width="17.33203125" style="1" customWidth="1"/>
    <col min="4" max="4" width="17.5" style="1" customWidth="1"/>
    <col min="5" max="5" width="16.5" style="1" customWidth="1"/>
    <col min="6" max="6" width="17" style="1" customWidth="1"/>
    <col min="7" max="7" width="7.5" style="19" customWidth="1"/>
    <col min="8" max="8" width="15" style="19" hidden="1" customWidth="1"/>
    <col min="9" max="9" width="15.33203125" style="19" hidden="1" customWidth="1"/>
    <col min="10" max="11" width="17.33203125" style="19" hidden="1" customWidth="1"/>
    <col min="12" max="12" width="17" style="49" hidden="1" customWidth="1"/>
    <col min="13" max="13" width="15.33203125" style="50" hidden="1" customWidth="1"/>
    <col min="14" max="14" width="10" style="19" hidden="1" customWidth="1"/>
    <col min="15" max="15" width="16.66015625" style="24" hidden="1" customWidth="1"/>
    <col min="16" max="16" width="15" style="24" hidden="1" customWidth="1"/>
    <col min="17" max="17" width="14.33203125" style="24" hidden="1" customWidth="1"/>
    <col min="18" max="18" width="9.16015625" style="24" customWidth="1"/>
    <col min="19" max="16384" width="9.16015625" style="2" customWidth="1"/>
  </cols>
  <sheetData>
    <row r="1" spans="3:16" ht="61.5" customHeight="1">
      <c r="C1" s="183" t="s">
        <v>64</v>
      </c>
      <c r="D1" s="183"/>
      <c r="E1" s="183"/>
      <c r="F1" s="183"/>
      <c r="G1" s="32"/>
      <c r="H1" s="44"/>
      <c r="I1" s="45"/>
      <c r="J1" s="139" t="s">
        <v>54</v>
      </c>
      <c r="K1" s="131" t="s">
        <v>55</v>
      </c>
      <c r="L1" s="140" t="s">
        <v>12</v>
      </c>
      <c r="M1" s="126" t="s">
        <v>13</v>
      </c>
      <c r="N1" s="46" t="s">
        <v>14</v>
      </c>
      <c r="O1" s="22" t="s">
        <v>15</v>
      </c>
      <c r="P1" s="23" t="s">
        <v>16</v>
      </c>
    </row>
    <row r="2" spans="3:16" ht="17.25" customHeight="1">
      <c r="C2" s="91"/>
      <c r="D2" s="91"/>
      <c r="E2" s="91"/>
      <c r="F2" s="91"/>
      <c r="G2" s="32"/>
      <c r="H2" s="187" t="s">
        <v>60</v>
      </c>
      <c r="I2" s="168"/>
      <c r="J2" s="96">
        <v>10779469.06</v>
      </c>
      <c r="K2" s="132">
        <v>23181.3</v>
      </c>
      <c r="L2" s="99">
        <v>10779000</v>
      </c>
      <c r="M2" s="127">
        <f aca="true" t="shared" si="0" ref="M2:M7">J2+K2-L2</f>
        <v>23650.360000001267</v>
      </c>
      <c r="N2" s="101"/>
      <c r="O2" s="100">
        <f aca="true" t="shared" si="1" ref="O2:O17">L2-N2</f>
        <v>10779000</v>
      </c>
      <c r="P2" s="102">
        <f aca="true" t="shared" si="2" ref="P2:P7">M2+N2</f>
        <v>23650.360000001267</v>
      </c>
    </row>
    <row r="3" spans="1:17" ht="44.25" customHeight="1">
      <c r="A3" s="186" t="s">
        <v>53</v>
      </c>
      <c r="B3" s="186"/>
      <c r="C3" s="186"/>
      <c r="D3" s="186"/>
      <c r="E3" s="186"/>
      <c r="F3" s="186"/>
      <c r="G3" s="33"/>
      <c r="H3" s="178" t="s">
        <v>45</v>
      </c>
      <c r="I3" s="179"/>
      <c r="J3" s="96">
        <v>2086289</v>
      </c>
      <c r="K3" s="132"/>
      <c r="L3" s="102">
        <v>2086262</v>
      </c>
      <c r="M3" s="127">
        <f t="shared" si="0"/>
        <v>27</v>
      </c>
      <c r="N3" s="103"/>
      <c r="O3" s="100">
        <f t="shared" si="1"/>
        <v>2086262</v>
      </c>
      <c r="P3" s="102">
        <f t="shared" si="2"/>
        <v>27</v>
      </c>
      <c r="Q3" s="95"/>
    </row>
    <row r="4" spans="1:17" ht="18.75">
      <c r="A4" s="181">
        <v>22545000000</v>
      </c>
      <c r="B4" s="181"/>
      <c r="C4" s="121"/>
      <c r="D4" s="121"/>
      <c r="E4" s="121"/>
      <c r="F4" s="121"/>
      <c r="G4" s="33"/>
      <c r="H4" s="147"/>
      <c r="I4" s="148"/>
      <c r="J4" s="96"/>
      <c r="K4" s="132"/>
      <c r="L4" s="102"/>
      <c r="M4" s="127">
        <f t="shared" si="0"/>
        <v>0</v>
      </c>
      <c r="N4" s="103"/>
      <c r="O4" s="100">
        <f t="shared" si="1"/>
        <v>0</v>
      </c>
      <c r="P4" s="102">
        <f t="shared" si="2"/>
        <v>0</v>
      </c>
      <c r="Q4" s="95"/>
    </row>
    <row r="5" spans="1:17" ht="18.75">
      <c r="A5" s="182" t="s">
        <v>49</v>
      </c>
      <c r="B5" s="182"/>
      <c r="C5" s="121"/>
      <c r="D5" s="121"/>
      <c r="E5" s="121"/>
      <c r="F5" s="121"/>
      <c r="G5" s="33"/>
      <c r="H5" s="147"/>
      <c r="I5" s="148"/>
      <c r="J5" s="96"/>
      <c r="K5" s="132"/>
      <c r="L5" s="102"/>
      <c r="M5" s="127">
        <f t="shared" si="0"/>
        <v>0</v>
      </c>
      <c r="N5" s="103"/>
      <c r="O5" s="100">
        <f t="shared" si="1"/>
        <v>0</v>
      </c>
      <c r="P5" s="102">
        <f t="shared" si="2"/>
        <v>0</v>
      </c>
      <c r="Q5" s="95"/>
    </row>
    <row r="6" spans="1:16" ht="16.5" customHeight="1">
      <c r="A6" s="194"/>
      <c r="B6" s="194"/>
      <c r="C6" s="194"/>
      <c r="D6" s="194"/>
      <c r="E6" s="194"/>
      <c r="F6" s="53" t="s">
        <v>27</v>
      </c>
      <c r="G6" s="34"/>
      <c r="H6" s="178" t="s">
        <v>57</v>
      </c>
      <c r="I6" s="179"/>
      <c r="J6" s="100"/>
      <c r="K6" s="133"/>
      <c r="L6" s="102"/>
      <c r="M6" s="127">
        <f t="shared" si="0"/>
        <v>0</v>
      </c>
      <c r="N6" s="103"/>
      <c r="O6" s="100">
        <f t="shared" si="1"/>
        <v>0</v>
      </c>
      <c r="P6" s="102">
        <f t="shared" si="2"/>
        <v>0</v>
      </c>
    </row>
    <row r="7" spans="1:18" s="3" customFormat="1" ht="22.5" customHeight="1">
      <c r="A7" s="184" t="s">
        <v>0</v>
      </c>
      <c r="B7" s="184" t="s">
        <v>1</v>
      </c>
      <c r="C7" s="184" t="s">
        <v>52</v>
      </c>
      <c r="D7" s="185" t="s">
        <v>2</v>
      </c>
      <c r="E7" s="185" t="s">
        <v>3</v>
      </c>
      <c r="F7" s="185"/>
      <c r="G7" s="35"/>
      <c r="H7" s="173" t="s">
        <v>17</v>
      </c>
      <c r="I7" s="174"/>
      <c r="J7" s="151">
        <v>70000</v>
      </c>
      <c r="K7" s="134"/>
      <c r="L7" s="141"/>
      <c r="M7" s="127">
        <f t="shared" si="0"/>
        <v>70000</v>
      </c>
      <c r="N7" s="104"/>
      <c r="O7" s="100">
        <f t="shared" si="1"/>
        <v>0</v>
      </c>
      <c r="P7" s="102">
        <f t="shared" si="2"/>
        <v>70000</v>
      </c>
      <c r="Q7" s="25"/>
      <c r="R7" s="25"/>
    </row>
    <row r="8" spans="1:18" s="3" customFormat="1" ht="29.25" customHeight="1">
      <c r="A8" s="184"/>
      <c r="B8" s="184"/>
      <c r="C8" s="184"/>
      <c r="D8" s="185"/>
      <c r="E8" s="8" t="s">
        <v>52</v>
      </c>
      <c r="F8" s="7" t="s">
        <v>51</v>
      </c>
      <c r="G8" s="36"/>
      <c r="H8" s="180" t="s">
        <v>58</v>
      </c>
      <c r="I8" s="180"/>
      <c r="J8" s="105">
        <f>J2+J3+J4+J5+J6+J7</f>
        <v>12935758.06</v>
      </c>
      <c r="K8" s="146">
        <f aca="true" t="shared" si="3" ref="K8:P8">K2+K3+K4+K5+K6+K7</f>
        <v>23181.3</v>
      </c>
      <c r="L8" s="106">
        <f t="shared" si="3"/>
        <v>12865262</v>
      </c>
      <c r="M8" s="105">
        <f t="shared" si="3"/>
        <v>93677.36000000127</v>
      </c>
      <c r="N8" s="105">
        <f t="shared" si="3"/>
        <v>0</v>
      </c>
      <c r="O8" s="105">
        <f t="shared" si="3"/>
        <v>12865262</v>
      </c>
      <c r="P8" s="106">
        <f t="shared" si="3"/>
        <v>93677.36000000127</v>
      </c>
      <c r="Q8" s="25"/>
      <c r="R8" s="25"/>
    </row>
    <row r="9" spans="1:18" s="3" customFormat="1" ht="19.5" customHeight="1">
      <c r="A9" s="188" t="s">
        <v>41</v>
      </c>
      <c r="B9" s="189"/>
      <c r="C9" s="189"/>
      <c r="D9" s="189"/>
      <c r="E9" s="189"/>
      <c r="F9" s="190"/>
      <c r="G9" s="36"/>
      <c r="H9" s="149"/>
      <c r="I9" s="150"/>
      <c r="J9" s="105"/>
      <c r="K9" s="135"/>
      <c r="L9" s="106"/>
      <c r="M9" s="128"/>
      <c r="N9" s="107"/>
      <c r="O9" s="105"/>
      <c r="P9" s="105"/>
      <c r="Q9" s="25"/>
      <c r="R9" s="25"/>
    </row>
    <row r="10" spans="1:18" s="4" customFormat="1" ht="18.75" customHeight="1">
      <c r="A10" s="10">
        <v>200000</v>
      </c>
      <c r="B10" s="11" t="s">
        <v>5</v>
      </c>
      <c r="C10" s="20">
        <f>C11</f>
        <v>13150262</v>
      </c>
      <c r="D10" s="20">
        <f>D11</f>
        <v>-1680428</v>
      </c>
      <c r="E10" s="20">
        <f>E11</f>
        <v>14830690</v>
      </c>
      <c r="F10" s="20">
        <f>F11</f>
        <v>14545690</v>
      </c>
      <c r="G10" s="30"/>
      <c r="H10" s="176" t="s">
        <v>18</v>
      </c>
      <c r="I10" s="177"/>
      <c r="J10" s="100">
        <v>6457.25</v>
      </c>
      <c r="K10" s="133"/>
      <c r="L10" s="102"/>
      <c r="M10" s="127">
        <f aca="true" t="shared" si="4" ref="M10:M17">J10+K10-L10</f>
        <v>6457.25</v>
      </c>
      <c r="N10" s="103"/>
      <c r="O10" s="100">
        <f t="shared" si="1"/>
        <v>0</v>
      </c>
      <c r="P10" s="102">
        <f aca="true" t="shared" si="5" ref="P10:P16">M10+N10</f>
        <v>6457.25</v>
      </c>
      <c r="Q10" s="26"/>
      <c r="R10" s="26"/>
    </row>
    <row r="11" spans="1:18" s="5" customFormat="1" ht="30" customHeight="1">
      <c r="A11" s="12">
        <v>208000</v>
      </c>
      <c r="B11" s="13" t="s">
        <v>6</v>
      </c>
      <c r="C11" s="21">
        <f>C12-C13+C14</f>
        <v>13150262</v>
      </c>
      <c r="D11" s="21">
        <f>D12-D13+D14</f>
        <v>-1680428</v>
      </c>
      <c r="E11" s="21">
        <f>E12-E13+E14</f>
        <v>14830690</v>
      </c>
      <c r="F11" s="21">
        <f>F12-F13+F14</f>
        <v>14545690</v>
      </c>
      <c r="G11" s="37"/>
      <c r="H11" s="176" t="s">
        <v>19</v>
      </c>
      <c r="I11" s="177"/>
      <c r="J11" s="100">
        <v>45786.25</v>
      </c>
      <c r="K11" s="133">
        <v>9800</v>
      </c>
      <c r="L11" s="102">
        <v>45000</v>
      </c>
      <c r="M11" s="127">
        <f t="shared" si="4"/>
        <v>10586.25</v>
      </c>
      <c r="N11" s="103"/>
      <c r="O11" s="100">
        <f t="shared" si="1"/>
        <v>45000</v>
      </c>
      <c r="P11" s="102">
        <f t="shared" si="5"/>
        <v>10586.25</v>
      </c>
      <c r="Q11" s="27"/>
      <c r="R11" s="27"/>
    </row>
    <row r="12" spans="1:18" s="5" customFormat="1" ht="20.25" customHeight="1">
      <c r="A12" s="14">
        <v>208100</v>
      </c>
      <c r="B12" s="15" t="s">
        <v>7</v>
      </c>
      <c r="C12" s="51">
        <f>D12+E12</f>
        <v>13316692.530000001</v>
      </c>
      <c r="D12" s="41">
        <f>J8+K8</f>
        <v>12958939.360000001</v>
      </c>
      <c r="E12" s="41">
        <f>J18+K18</f>
        <v>357753.17</v>
      </c>
      <c r="F12" s="42">
        <f>J10+K10</f>
        <v>6457.25</v>
      </c>
      <c r="G12" s="29"/>
      <c r="H12" s="176" t="s">
        <v>20</v>
      </c>
      <c r="I12" s="177"/>
      <c r="J12" s="100">
        <v>278912.98</v>
      </c>
      <c r="K12" s="133"/>
      <c r="L12" s="102">
        <v>240000</v>
      </c>
      <c r="M12" s="127">
        <f t="shared" si="4"/>
        <v>38912.97999999998</v>
      </c>
      <c r="N12" s="103"/>
      <c r="O12" s="100">
        <f t="shared" si="1"/>
        <v>240000</v>
      </c>
      <c r="P12" s="102">
        <f t="shared" si="5"/>
        <v>38912.97999999998</v>
      </c>
      <c r="Q12" s="27"/>
      <c r="R12" s="27"/>
    </row>
    <row r="13" spans="1:18" s="5" customFormat="1" ht="20.25" customHeight="1">
      <c r="A13" s="14">
        <v>208200</v>
      </c>
      <c r="B13" s="15" t="s">
        <v>8</v>
      </c>
      <c r="C13" s="51">
        <f>D13+E13</f>
        <v>166430.53000000125</v>
      </c>
      <c r="D13" s="47">
        <f>P8</f>
        <v>93677.36000000127</v>
      </c>
      <c r="E13" s="47">
        <f>P18</f>
        <v>72753.16999999998</v>
      </c>
      <c r="F13" s="42">
        <f>P10</f>
        <v>6457.25</v>
      </c>
      <c r="G13" s="29"/>
      <c r="H13" s="176" t="s">
        <v>21</v>
      </c>
      <c r="I13" s="177"/>
      <c r="J13" s="100">
        <v>0.5</v>
      </c>
      <c r="K13" s="134"/>
      <c r="L13" s="142"/>
      <c r="M13" s="127">
        <f t="shared" si="4"/>
        <v>0.5</v>
      </c>
      <c r="N13" s="103"/>
      <c r="O13" s="100">
        <f t="shared" si="1"/>
        <v>0</v>
      </c>
      <c r="P13" s="102">
        <f t="shared" si="5"/>
        <v>0.5</v>
      </c>
      <c r="Q13" s="27"/>
      <c r="R13" s="27"/>
    </row>
    <row r="14" spans="1:18" s="5" customFormat="1" ht="41.25" customHeight="1">
      <c r="A14" s="12">
        <v>208400</v>
      </c>
      <c r="B14" s="39" t="s">
        <v>9</v>
      </c>
      <c r="C14" s="158">
        <f>D14+E14</f>
        <v>0</v>
      </c>
      <c r="D14" s="64">
        <f>-3876594-4518800-2011842-55062+390000-1173744-3158909-1000000-264000-66800-500000-450000+2558902-418841</f>
        <v>-14545690</v>
      </c>
      <c r="E14" s="64">
        <f>3876594+4518800+2011842+55062-390000+1173744+3158909+1000000+264000+66800+500000+450000-2558902+418841</f>
        <v>14545690</v>
      </c>
      <c r="F14" s="64">
        <f>3876594+4518800+2011842+55062-390000+1173744+3158909+1000000+264000+66800+500000+450000-2558902+418841</f>
        <v>14545690</v>
      </c>
      <c r="G14" s="29"/>
      <c r="H14" s="167" t="s">
        <v>56</v>
      </c>
      <c r="I14" s="168"/>
      <c r="J14" s="100">
        <v>37.61</v>
      </c>
      <c r="K14" s="133">
        <v>16758.58</v>
      </c>
      <c r="L14" s="102"/>
      <c r="M14" s="127">
        <f t="shared" si="4"/>
        <v>16796.190000000002</v>
      </c>
      <c r="N14" s="103"/>
      <c r="O14" s="100">
        <f t="shared" si="1"/>
        <v>0</v>
      </c>
      <c r="P14" s="102">
        <f t="shared" si="5"/>
        <v>16796.190000000002</v>
      </c>
      <c r="Q14" s="27"/>
      <c r="R14" s="27"/>
    </row>
    <row r="15" spans="1:18" s="5" customFormat="1" ht="23.25" customHeight="1">
      <c r="A15" s="122" t="s">
        <v>50</v>
      </c>
      <c r="B15" s="17" t="s">
        <v>42</v>
      </c>
      <c r="C15" s="20">
        <f>C10</f>
        <v>13150262</v>
      </c>
      <c r="D15" s="20">
        <f>D10</f>
        <v>-1680428</v>
      </c>
      <c r="E15" s="20">
        <f>E10</f>
        <v>14830690</v>
      </c>
      <c r="F15" s="20">
        <f>F10</f>
        <v>14545690</v>
      </c>
      <c r="G15" s="30"/>
      <c r="H15" s="167"/>
      <c r="I15" s="168"/>
      <c r="J15" s="108"/>
      <c r="K15" s="136"/>
      <c r="L15" s="143"/>
      <c r="M15" s="127">
        <f t="shared" si="4"/>
        <v>0</v>
      </c>
      <c r="N15" s="109"/>
      <c r="O15" s="100">
        <f t="shared" si="1"/>
        <v>0</v>
      </c>
      <c r="P15" s="102">
        <f t="shared" si="5"/>
        <v>0</v>
      </c>
      <c r="Q15" s="27"/>
      <c r="R15" s="27"/>
    </row>
    <row r="16" spans="1:18" s="5" customFormat="1" ht="19.5" customHeight="1">
      <c r="A16" s="191" t="s">
        <v>43</v>
      </c>
      <c r="B16" s="192"/>
      <c r="C16" s="192"/>
      <c r="D16" s="192"/>
      <c r="E16" s="192"/>
      <c r="F16" s="193"/>
      <c r="G16" s="29"/>
      <c r="H16" s="173"/>
      <c r="I16" s="174"/>
      <c r="J16" s="100"/>
      <c r="K16" s="133"/>
      <c r="L16" s="102"/>
      <c r="M16" s="127">
        <f t="shared" si="4"/>
        <v>0</v>
      </c>
      <c r="N16" s="100"/>
      <c r="O16" s="100">
        <f t="shared" si="1"/>
        <v>0</v>
      </c>
      <c r="P16" s="102">
        <f t="shared" si="5"/>
        <v>0</v>
      </c>
      <c r="Q16" s="27"/>
      <c r="R16" s="27"/>
    </row>
    <row r="17" spans="1:18" s="6" customFormat="1" ht="29.25" customHeight="1">
      <c r="A17" s="10">
        <v>600000</v>
      </c>
      <c r="B17" s="17" t="s">
        <v>10</v>
      </c>
      <c r="C17" s="20">
        <f>C18</f>
        <v>13150262</v>
      </c>
      <c r="D17" s="20">
        <f>D18</f>
        <v>-1680428</v>
      </c>
      <c r="E17" s="20">
        <f>E18</f>
        <v>14830690</v>
      </c>
      <c r="F17" s="20">
        <f>F18</f>
        <v>14545690</v>
      </c>
      <c r="G17" s="30"/>
      <c r="H17" s="172"/>
      <c r="I17" s="172"/>
      <c r="J17" s="100"/>
      <c r="K17" s="133"/>
      <c r="L17" s="102"/>
      <c r="M17" s="127">
        <f t="shared" si="4"/>
        <v>0</v>
      </c>
      <c r="N17" s="100"/>
      <c r="O17" s="100">
        <f t="shared" si="1"/>
        <v>0</v>
      </c>
      <c r="P17" s="102"/>
      <c r="Q17" s="28"/>
      <c r="R17" s="28"/>
    </row>
    <row r="18" spans="1:16" ht="21.75" customHeight="1" thickBot="1">
      <c r="A18" s="12">
        <v>602000</v>
      </c>
      <c r="B18" s="16" t="s">
        <v>11</v>
      </c>
      <c r="C18" s="21">
        <f>C19-C20+C21</f>
        <v>13150262</v>
      </c>
      <c r="D18" s="21">
        <f>D19-D20+D21</f>
        <v>-1680428</v>
      </c>
      <c r="E18" s="21">
        <f>E19-E20+E21</f>
        <v>14830690</v>
      </c>
      <c r="F18" s="21">
        <f>F19-F20+F21</f>
        <v>14545690</v>
      </c>
      <c r="G18" s="38"/>
      <c r="H18" s="169" t="s">
        <v>22</v>
      </c>
      <c r="I18" s="169"/>
      <c r="J18" s="110">
        <f aca="true" t="shared" si="6" ref="J18:P18">SUM(J10:J17)</f>
        <v>331194.58999999997</v>
      </c>
      <c r="K18" s="137">
        <f t="shared" si="6"/>
        <v>26558.58</v>
      </c>
      <c r="L18" s="144">
        <f t="shared" si="6"/>
        <v>285000</v>
      </c>
      <c r="M18" s="129">
        <f t="shared" si="6"/>
        <v>72753.16999999998</v>
      </c>
      <c r="N18" s="110">
        <f t="shared" si="6"/>
        <v>0</v>
      </c>
      <c r="O18" s="110">
        <f t="shared" si="6"/>
        <v>285000</v>
      </c>
      <c r="P18" s="144">
        <f t="shared" si="6"/>
        <v>72753.16999999998</v>
      </c>
    </row>
    <row r="19" spans="1:16" ht="24" customHeight="1" thickBot="1">
      <c r="A19" s="14">
        <v>602100</v>
      </c>
      <c r="B19" s="15" t="s">
        <v>7</v>
      </c>
      <c r="C19" s="51">
        <f>D19+E19</f>
        <v>13316692.530000001</v>
      </c>
      <c r="D19" s="43">
        <f>J8+K8</f>
        <v>12958939.360000001</v>
      </c>
      <c r="E19" s="43">
        <f>J18+K18</f>
        <v>357753.17</v>
      </c>
      <c r="F19" s="43">
        <f>J10+K10</f>
        <v>6457.25</v>
      </c>
      <c r="G19" s="24"/>
      <c r="H19" s="170" t="s">
        <v>59</v>
      </c>
      <c r="I19" s="171"/>
      <c r="J19" s="111">
        <f aca="true" t="shared" si="7" ref="J19:P19">J8+J18</f>
        <v>13266952.65</v>
      </c>
      <c r="K19" s="138">
        <f t="shared" si="7"/>
        <v>49739.880000000005</v>
      </c>
      <c r="L19" s="145">
        <f t="shared" si="7"/>
        <v>13150262</v>
      </c>
      <c r="M19" s="130">
        <f t="shared" si="7"/>
        <v>166430.53000000125</v>
      </c>
      <c r="N19" s="111">
        <f t="shared" si="7"/>
        <v>0</v>
      </c>
      <c r="O19" s="111">
        <f t="shared" si="7"/>
        <v>13150262</v>
      </c>
      <c r="P19" s="145">
        <f t="shared" si="7"/>
        <v>166430.53000000125</v>
      </c>
    </row>
    <row r="20" spans="1:6" ht="27" customHeight="1">
      <c r="A20" s="14">
        <v>602200</v>
      </c>
      <c r="B20" s="15" t="s">
        <v>8</v>
      </c>
      <c r="C20" s="51">
        <f>D20+E20</f>
        <v>166430.53000000125</v>
      </c>
      <c r="D20" s="42">
        <f>P8</f>
        <v>93677.36000000127</v>
      </c>
      <c r="E20" s="42">
        <f>P18</f>
        <v>72753.16999999998</v>
      </c>
      <c r="F20" s="42">
        <f>P10</f>
        <v>6457.25</v>
      </c>
    </row>
    <row r="21" spans="1:13" ht="40.5" customHeight="1">
      <c r="A21" s="18">
        <v>602400</v>
      </c>
      <c r="B21" s="39" t="s">
        <v>9</v>
      </c>
      <c r="C21" s="158">
        <f>D21+E21</f>
        <v>0</v>
      </c>
      <c r="D21" s="64">
        <f>-3876594-4518800-2011842-55062+390000-1173744-3158909-1000000-264000-66800-500000-450000+2558902-418841</f>
        <v>-14545690</v>
      </c>
      <c r="E21" s="64">
        <f>3876594+4518800+2011842+55062-390000+1173744+3158909+1000000+264000+66800+500000+450000-2558902+418841</f>
        <v>14545690</v>
      </c>
      <c r="F21" s="64">
        <f>3876594+4518800+2011842+55062-390000+1173744+3158909+1000000+264000+66800+500000+450000-2558902+418841</f>
        <v>14545690</v>
      </c>
      <c r="I21" s="98"/>
      <c r="J21" s="90"/>
      <c r="K21" s="90"/>
      <c r="L21" s="97"/>
      <c r="M21" s="65"/>
    </row>
    <row r="22" spans="1:13" ht="24" customHeight="1">
      <c r="A22" s="122" t="s">
        <v>50</v>
      </c>
      <c r="B22" s="17" t="s">
        <v>42</v>
      </c>
      <c r="C22" s="20">
        <f>C17</f>
        <v>13150262</v>
      </c>
      <c r="D22" s="20">
        <f>D17</f>
        <v>-1680428</v>
      </c>
      <c r="E22" s="20">
        <f>E17</f>
        <v>14830690</v>
      </c>
      <c r="F22" s="20">
        <f>F17</f>
        <v>14545690</v>
      </c>
      <c r="G22" s="31"/>
      <c r="J22" s="98"/>
      <c r="L22" s="54"/>
      <c r="M22" s="65"/>
    </row>
    <row r="23" ht="12.75" customHeight="1">
      <c r="L23" s="54"/>
    </row>
    <row r="24" ht="12.75" customHeight="1">
      <c r="L24" s="54"/>
    </row>
    <row r="25" ht="13.5" customHeight="1">
      <c r="L25" s="54"/>
    </row>
    <row r="26" spans="1:12" ht="16.5" customHeight="1">
      <c r="A26" s="40" t="s">
        <v>4</v>
      </c>
      <c r="D26" s="124" t="s">
        <v>62</v>
      </c>
      <c r="L26" s="54"/>
    </row>
    <row r="27" ht="18.75" customHeight="1" hidden="1">
      <c r="L27" s="54"/>
    </row>
    <row r="28" spans="2:12" ht="12.75" customHeight="1" hidden="1">
      <c r="B28" s="52" t="s">
        <v>26</v>
      </c>
      <c r="D28" s="119" t="s">
        <v>33</v>
      </c>
      <c r="E28" s="66" t="s">
        <v>65</v>
      </c>
      <c r="L28" s="56"/>
    </row>
    <row r="29" spans="1:12" ht="14.25" customHeight="1" hidden="1">
      <c r="A29" s="165" t="s">
        <v>48</v>
      </c>
      <c r="B29" s="165"/>
      <c r="C29" s="165"/>
      <c r="D29" s="120">
        <v>418841</v>
      </c>
      <c r="E29" s="89">
        <v>418841</v>
      </c>
      <c r="L29" s="57"/>
    </row>
    <row r="30" spans="1:6" ht="15.75" customHeight="1" hidden="1">
      <c r="A30" s="165" t="s">
        <v>23</v>
      </c>
      <c r="B30" s="165"/>
      <c r="C30" s="165"/>
      <c r="D30" s="89"/>
      <c r="E30" s="89"/>
      <c r="F30" s="117"/>
    </row>
    <row r="31" spans="1:12" ht="15.75" customHeight="1" hidden="1">
      <c r="A31" s="165" t="s">
        <v>47</v>
      </c>
      <c r="B31" s="165"/>
      <c r="C31" s="165"/>
      <c r="D31" s="123">
        <f>2011842+213638+55062+1173744</f>
        <v>3454286</v>
      </c>
      <c r="E31" s="163"/>
      <c r="I31" s="9" t="s">
        <v>31</v>
      </c>
      <c r="J31" s="9" t="s">
        <v>32</v>
      </c>
      <c r="K31" s="9"/>
      <c r="L31" s="1"/>
    </row>
    <row r="32" spans="1:12" ht="16.5" customHeight="1" hidden="1">
      <c r="A32" s="165" t="s">
        <v>24</v>
      </c>
      <c r="B32" s="165"/>
      <c r="D32" s="164">
        <f>3876594-213638+4518800-390000+286172+2621737+251000+66800+500000+223000-2781902</f>
        <v>8958563</v>
      </c>
      <c r="E32" s="156">
        <f>223000-2781902</f>
        <v>-2558902</v>
      </c>
      <c r="F32" s="125"/>
      <c r="G32" s="98"/>
      <c r="H32" s="62"/>
      <c r="I32" s="55">
        <f>I33+I34</f>
        <v>0</v>
      </c>
      <c r="J32" s="55">
        <f>J33+J34</f>
        <v>0</v>
      </c>
      <c r="K32" s="55"/>
      <c r="L32" s="59" t="s">
        <v>30</v>
      </c>
    </row>
    <row r="33" spans="1:12" ht="16.5" customHeight="1" hidden="1">
      <c r="A33" s="165" t="s">
        <v>46</v>
      </c>
      <c r="B33" s="165"/>
      <c r="D33" s="89">
        <f>1000000+450000</f>
        <v>1450000</v>
      </c>
      <c r="E33" s="89"/>
      <c r="H33" s="62"/>
      <c r="I33" s="58"/>
      <c r="J33" s="58"/>
      <c r="K33" s="58"/>
      <c r="L33" s="60" t="s">
        <v>29</v>
      </c>
    </row>
    <row r="34" spans="1:12" ht="16.5" customHeight="1" hidden="1">
      <c r="A34" s="165" t="s">
        <v>63</v>
      </c>
      <c r="B34" s="165"/>
      <c r="D34" s="89">
        <v>264000</v>
      </c>
      <c r="E34" s="89"/>
      <c r="H34" s="62"/>
      <c r="I34" s="48">
        <v>0</v>
      </c>
      <c r="J34" s="48"/>
      <c r="K34" s="48"/>
      <c r="L34" s="61" t="s">
        <v>28</v>
      </c>
    </row>
    <row r="35" spans="1:5" ht="17.25" customHeight="1" hidden="1">
      <c r="A35" s="175" t="s">
        <v>25</v>
      </c>
      <c r="B35" s="175"/>
      <c r="D35" s="112">
        <f>SUM(D29:D34)</f>
        <v>14545690</v>
      </c>
      <c r="E35" s="112">
        <f>SUM(E29:E34)</f>
        <v>-2140061</v>
      </c>
    </row>
    <row r="36" spans="4:14" ht="12.75" customHeight="1" hidden="1">
      <c r="D36" s="2"/>
      <c r="E36" s="2"/>
      <c r="F36" s="2"/>
      <c r="L36" s="57"/>
      <c r="M36" s="65"/>
      <c r="N36" s="65"/>
    </row>
    <row r="37" spans="1:18" s="75" customFormat="1" ht="12.75" customHeight="1" hidden="1">
      <c r="A37" s="92"/>
      <c r="B37" s="93" t="s">
        <v>34</v>
      </c>
      <c r="C37" s="93" t="s">
        <v>35</v>
      </c>
      <c r="D37" s="94" t="s">
        <v>44</v>
      </c>
      <c r="E37" s="70">
        <f>D21+D35</f>
        <v>0</v>
      </c>
      <c r="F37" s="71"/>
      <c r="G37" s="72"/>
      <c r="H37" s="72"/>
      <c r="I37" s="72"/>
      <c r="J37" s="72"/>
      <c r="K37" s="72"/>
      <c r="L37" s="73"/>
      <c r="M37" s="72"/>
      <c r="N37" s="72"/>
      <c r="O37" s="74"/>
      <c r="P37" s="74"/>
      <c r="Q37" s="74"/>
      <c r="R37" s="74"/>
    </row>
    <row r="38" spans="1:18" s="75" customFormat="1" ht="15.75" customHeight="1" hidden="1">
      <c r="A38" s="92" t="s">
        <v>39</v>
      </c>
      <c r="B38" s="152">
        <f>300615954+500000+450000+20000+418841</f>
        <v>302004795</v>
      </c>
      <c r="C38" s="152">
        <v>24419500</v>
      </c>
      <c r="D38" s="112">
        <f>B38+C38</f>
        <v>326424295</v>
      </c>
      <c r="E38" s="70"/>
      <c r="F38" s="71"/>
      <c r="G38" s="72"/>
      <c r="H38" s="72"/>
      <c r="I38" s="72"/>
      <c r="J38" s="72"/>
      <c r="K38" s="72"/>
      <c r="L38" s="73"/>
      <c r="M38" s="72"/>
      <c r="N38" s="72"/>
      <c r="O38" s="74"/>
      <c r="P38" s="74"/>
      <c r="Q38" s="74"/>
      <c r="R38" s="74"/>
    </row>
    <row r="39" spans="1:18" s="75" customFormat="1" ht="16.5" customHeight="1" hidden="1">
      <c r="A39" s="92" t="s">
        <v>40</v>
      </c>
      <c r="B39" s="153">
        <f>297745465+20000+2558902</f>
        <v>300324367</v>
      </c>
      <c r="C39" s="154">
        <f>40395251+500000+450000-2558902+45000+418841</f>
        <v>39250190</v>
      </c>
      <c r="D39" s="155">
        <f>B39+C39</f>
        <v>339574557</v>
      </c>
      <c r="E39" s="76"/>
      <c r="F39" s="70"/>
      <c r="G39" s="72"/>
      <c r="H39" s="72"/>
      <c r="I39" s="72"/>
      <c r="J39" s="72"/>
      <c r="K39" s="72"/>
      <c r="L39" s="73"/>
      <c r="M39" s="72"/>
      <c r="N39" s="72"/>
      <c r="O39" s="74"/>
      <c r="P39" s="74"/>
      <c r="Q39" s="74"/>
      <c r="R39" s="74"/>
    </row>
    <row r="40" spans="1:18" s="81" customFormat="1" ht="14.25" customHeight="1" hidden="1">
      <c r="A40" s="93" t="s">
        <v>36</v>
      </c>
      <c r="B40" s="114">
        <f>B38-B39</f>
        <v>1680428</v>
      </c>
      <c r="C40" s="115">
        <f>C38-C39</f>
        <v>-14830690</v>
      </c>
      <c r="D40" s="113">
        <f>B40+C40</f>
        <v>-13150262</v>
      </c>
      <c r="E40" s="77"/>
      <c r="F40" s="69"/>
      <c r="G40" s="78"/>
      <c r="H40" s="78"/>
      <c r="I40" s="78"/>
      <c r="J40" s="78"/>
      <c r="K40" s="78"/>
      <c r="L40" s="79"/>
      <c r="M40" s="78"/>
      <c r="N40" s="78"/>
      <c r="O40" s="80"/>
      <c r="P40" s="80"/>
      <c r="Q40" s="80"/>
      <c r="R40" s="80"/>
    </row>
    <row r="41" spans="1:18" s="81" customFormat="1" ht="14.25" customHeight="1" hidden="1">
      <c r="A41" s="93"/>
      <c r="B41" s="159" t="s">
        <v>37</v>
      </c>
      <c r="C41" s="159" t="s">
        <v>37</v>
      </c>
      <c r="D41" s="116"/>
      <c r="E41" s="82"/>
      <c r="F41" s="69"/>
      <c r="G41" s="78"/>
      <c r="H41" s="118"/>
      <c r="I41" s="78"/>
      <c r="J41" s="78"/>
      <c r="K41" s="78"/>
      <c r="L41" s="79"/>
      <c r="M41" s="78"/>
      <c r="N41" s="78"/>
      <c r="O41" s="80"/>
      <c r="P41" s="80"/>
      <c r="Q41" s="80"/>
      <c r="R41" s="80"/>
    </row>
    <row r="42" spans="1:18" s="81" customFormat="1" ht="18.75" customHeight="1" hidden="1">
      <c r="A42" s="166" t="s">
        <v>61</v>
      </c>
      <c r="B42" s="166"/>
      <c r="C42" s="166"/>
      <c r="D42" s="166"/>
      <c r="E42" s="82"/>
      <c r="F42" s="69"/>
      <c r="G42" s="78"/>
      <c r="H42" s="78"/>
      <c r="I42" s="78"/>
      <c r="J42" s="78"/>
      <c r="K42" s="78"/>
      <c r="L42" s="79"/>
      <c r="M42" s="78"/>
      <c r="N42" s="78"/>
      <c r="O42" s="80"/>
      <c r="P42" s="80"/>
      <c r="Q42" s="80"/>
      <c r="R42" s="80"/>
    </row>
    <row r="43" spans="1:18" s="88" customFormat="1" ht="15" customHeight="1" hidden="1">
      <c r="A43" s="161" t="s">
        <v>38</v>
      </c>
      <c r="B43" s="160">
        <f>D22+B40</f>
        <v>0</v>
      </c>
      <c r="C43" s="160">
        <f>E22+C40</f>
        <v>0</v>
      </c>
      <c r="D43" s="162">
        <f>B43+C43</f>
        <v>0</v>
      </c>
      <c r="E43" s="84"/>
      <c r="F43" s="83"/>
      <c r="G43" s="85"/>
      <c r="H43" s="85"/>
      <c r="I43" s="85"/>
      <c r="J43" s="85"/>
      <c r="K43" s="85"/>
      <c r="L43" s="86"/>
      <c r="M43" s="85"/>
      <c r="N43" s="85"/>
      <c r="O43" s="87"/>
      <c r="P43" s="87"/>
      <c r="Q43" s="87"/>
      <c r="R43" s="87"/>
    </row>
    <row r="44" spans="1:18" s="67" customFormat="1" ht="12.75" customHeight="1">
      <c r="A44" s="9"/>
      <c r="B44" s="1"/>
      <c r="D44" s="1"/>
      <c r="E44" s="1"/>
      <c r="F44" s="1"/>
      <c r="G44" s="19"/>
      <c r="H44" s="19"/>
      <c r="I44" s="19"/>
      <c r="J44" s="19"/>
      <c r="K44" s="19"/>
      <c r="L44" s="19"/>
      <c r="M44" s="19"/>
      <c r="N44" s="19"/>
      <c r="O44" s="68"/>
      <c r="P44" s="68"/>
      <c r="Q44" s="68"/>
      <c r="R44" s="68"/>
    </row>
    <row r="45" spans="2:9" ht="12.75" customHeight="1">
      <c r="B45" s="117"/>
      <c r="E45" s="48"/>
      <c r="I45" s="98"/>
    </row>
    <row r="46" spans="2:3" ht="18.75" customHeight="1">
      <c r="B46" s="157"/>
      <c r="C46" s="157"/>
    </row>
    <row r="47" ht="12.75" customHeight="1">
      <c r="E47" s="63"/>
    </row>
  </sheetData>
  <sheetProtection/>
  <mergeCells count="35">
    <mergeCell ref="H2:I2"/>
    <mergeCell ref="A9:F9"/>
    <mergeCell ref="A16:F16"/>
    <mergeCell ref="A6:E6"/>
    <mergeCell ref="B7:B8"/>
    <mergeCell ref="A7:A8"/>
    <mergeCell ref="H12:I12"/>
    <mergeCell ref="H13:I13"/>
    <mergeCell ref="H10:I10"/>
    <mergeCell ref="A29:C29"/>
    <mergeCell ref="C1:F1"/>
    <mergeCell ref="C7:C8"/>
    <mergeCell ref="D7:D8"/>
    <mergeCell ref="E7:F7"/>
    <mergeCell ref="A3:F3"/>
    <mergeCell ref="A31:C31"/>
    <mergeCell ref="A33:B33"/>
    <mergeCell ref="H11:I11"/>
    <mergeCell ref="H3:I3"/>
    <mergeCell ref="H6:I6"/>
    <mergeCell ref="H7:I7"/>
    <mergeCell ref="H8:I8"/>
    <mergeCell ref="H14:I14"/>
    <mergeCell ref="A4:B4"/>
    <mergeCell ref="A5:B5"/>
    <mergeCell ref="A34:B34"/>
    <mergeCell ref="A30:C30"/>
    <mergeCell ref="A42:D42"/>
    <mergeCell ref="H15:I15"/>
    <mergeCell ref="H18:I18"/>
    <mergeCell ref="H19:I19"/>
    <mergeCell ref="H17:I17"/>
    <mergeCell ref="H16:I16"/>
    <mergeCell ref="A32:B32"/>
    <mergeCell ref="A35:B35"/>
  </mergeCells>
  <printOptions horizontalCentered="1"/>
  <pageMargins left="0.9448818897637796" right="0.2362204724409449" top="0.3937007874015748" bottom="0.3937007874015748" header="0.31496062992125984" footer="0.3937007874015748"/>
  <pageSetup fitToHeight="0" fitToWidth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Юлія</cp:lastModifiedBy>
  <cp:lastPrinted>2019-12-05T12:38:58Z</cp:lastPrinted>
  <dcterms:created xsi:type="dcterms:W3CDTF">2014-01-17T10:52:16Z</dcterms:created>
  <dcterms:modified xsi:type="dcterms:W3CDTF">2021-09-16T14:03:54Z</dcterms:modified>
  <cp:category/>
  <cp:version/>
  <cp:contentType/>
  <cp:contentStatus/>
</cp:coreProperties>
</file>