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997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'Лист1'!$A$1:$AA$141</definedName>
  </definedNames>
  <calcPr fullCalcOnLoad="1"/>
</workbook>
</file>

<file path=xl/sharedStrings.xml><?xml version="1.0" encoding="utf-8"?>
<sst xmlns="http://schemas.openxmlformats.org/spreadsheetml/2006/main" count="323" uniqueCount="299">
  <si>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</si>
  <si>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</si>
  <si>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</si>
  <si>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</si>
  <si>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</si>
  <si>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</si>
  <si>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</si>
  <si>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</si>
  <si>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</si>
  <si>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</si>
  <si>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</si>
  <si>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Державне управління </t>
  </si>
  <si>
    <t>Освіта </t>
  </si>
  <si>
    <t>Соціальний захист та соціальне забезпечення 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</si>
  <si>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</si>
  <si>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</si>
  <si>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Культура і мистецтво </t>
  </si>
  <si>
    <t>Разом видатків</t>
  </si>
  <si>
    <t>Уточнений план</t>
  </si>
  <si>
    <t>касові видатки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</si>
  <si>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</si>
  <si>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</si>
  <si>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</si>
  <si>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</si>
  <si>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</si>
  <si>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</si>
  <si>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</si>
  <si>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</si>
  <si>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</si>
  <si>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</si>
  <si>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</si>
  <si>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</si>
  <si>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</si>
  <si>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</si>
  <si>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</si>
  <si>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</si>
  <si>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</si>
  <si>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</si>
  <si>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</si>
  <si>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23=3+10</t>
  </si>
  <si>
    <t>24</t>
  </si>
  <si>
    <t>25</t>
  </si>
  <si>
    <t xml:space="preserve"> </t>
  </si>
  <si>
    <t xml:space="preserve">Найменування </t>
  </si>
  <si>
    <t>Код типової програмної класифікації видатків та кредитування місцевих бюджетів</t>
  </si>
  <si>
    <t>0100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</si>
  <si>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</si>
  <si>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</si>
  <si>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</si>
  <si>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1000</t>
  </si>
  <si>
    <t>1010</t>
  </si>
  <si>
    <t>1020</t>
  </si>
  <si>
    <t>1160</t>
  </si>
  <si>
    <t>Методичне забезпечення діяльності навчальних закладів та інші заходи в галузі освіти</t>
  </si>
  <si>
    <t>3000</t>
  </si>
  <si>
    <t>3010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</si>
  <si>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</si>
  <si>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</si>
  <si>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</si>
  <si>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</si>
  <si>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</si>
  <si>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</si>
  <si>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</si>
  <si>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</si>
  <si>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</si>
  <si>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</si>
  <si>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</si>
  <si>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</si>
  <si>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3041</t>
  </si>
  <si>
    <t>3042</t>
  </si>
  <si>
    <t>3043</t>
  </si>
  <si>
    <t>3044</t>
  </si>
  <si>
    <t>3045</t>
  </si>
  <si>
    <t>3046</t>
  </si>
  <si>
    <t>3047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</si>
  <si>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</si>
  <si>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</si>
  <si>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тимчасової державної допомоги дітям</t>
  </si>
  <si>
    <t>Надання допомоги при усиновленні дитини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</si>
  <si>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</si>
  <si>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</si>
  <si>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</si>
  <si>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3090</t>
  </si>
  <si>
    <t>3100</t>
  </si>
  <si>
    <t>3104</t>
  </si>
  <si>
    <t>3110</t>
  </si>
  <si>
    <t>3112</t>
  </si>
  <si>
    <t>3130</t>
  </si>
  <si>
    <t>Заходи державної політики з питань дітей та їх соціального захисту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</si>
  <si>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</si>
  <si>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</si>
  <si>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3131</t>
  </si>
  <si>
    <t>3140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</si>
  <si>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</si>
  <si>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</si>
  <si>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</si>
  <si>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4060</t>
  </si>
  <si>
    <t>5000</t>
  </si>
  <si>
    <t>5010</t>
  </si>
  <si>
    <t>5011</t>
  </si>
  <si>
    <t>5030</t>
  </si>
  <si>
    <t>5031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</si>
  <si>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</si>
  <si>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</si>
  <si>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Проведення навчально-тренувальних зборів і змагань з олімпійських видів спорту</t>
  </si>
  <si>
    <t>Проведення спортивної роботи в регіоні</t>
  </si>
  <si>
    <t>5060</t>
  </si>
  <si>
    <t>Інші заходи з розвитку фізичної культури та спорту</t>
  </si>
  <si>
    <t>6000</t>
  </si>
  <si>
    <t>Житлово-комунальне господарство</t>
  </si>
  <si>
    <t>6030</t>
  </si>
  <si>
    <t>8000</t>
  </si>
  <si>
    <t>за типовою програмною класифікацією видатків та кредитування місцевих бюджетів</t>
  </si>
  <si>
    <t>3033</t>
  </si>
  <si>
    <t>0150</t>
  </si>
  <si>
    <t>0160</t>
  </si>
  <si>
    <t>Інша діяльність у сфері  державного управління</t>
  </si>
  <si>
    <t>1150</t>
  </si>
  <si>
    <t>Забезпечення діяльності інших закладів у сфері освіти</t>
  </si>
  <si>
    <t>Інші програми та заходи у сфері освіти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</si>
  <si>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</si>
  <si>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</si>
  <si>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</si>
  <si>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</si>
  <si>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</si>
  <si>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на дітей одиноким матерям</t>
  </si>
  <si>
    <t>Надання державної соціальної допомоги малозабезпеченим сім’ям</t>
  </si>
  <si>
    <t>3081</t>
  </si>
  <si>
    <t>3082</t>
  </si>
  <si>
    <t>3083</t>
  </si>
  <si>
    <t>3084</t>
  </si>
  <si>
    <t>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</si>
  <si>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</si>
  <si>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</si>
  <si>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</si>
  <si>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</si>
  <si>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</si>
  <si>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</si>
  <si>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</si>
  <si>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</si>
  <si>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</si>
  <si>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</si>
  <si>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</si>
  <si>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«Молодь України»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</si>
  <si>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</si>
  <si>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3170</t>
  </si>
  <si>
    <t>3171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</si>
  <si>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</si>
  <si>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</si>
  <si>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</si>
  <si>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 I і II груп</t>
  </si>
  <si>
    <t>3240</t>
  </si>
  <si>
    <t>3242</t>
  </si>
  <si>
    <t>Інші заклади та заходи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</si>
  <si>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</si>
  <si>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</si>
  <si>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</si>
  <si>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</si>
  <si>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</si>
  <si>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</si>
  <si>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</si>
  <si>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</si>
  <si>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4081</t>
  </si>
  <si>
    <t>4082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</si>
  <si>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</si>
  <si>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</si>
  <si>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Фiзична культура i спорт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</si>
  <si>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</si>
  <si>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</si>
  <si>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6010</t>
  </si>
  <si>
    <t>Утримання та ефективна експлуатація об’єктів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</si>
  <si>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</si>
  <si>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</si>
  <si>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</si>
  <si>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</si>
  <si>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</si>
  <si>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Інша діяльність</t>
  </si>
  <si>
    <t>8100</t>
  </si>
  <si>
    <t>8110</t>
  </si>
  <si>
    <t>8120</t>
  </si>
  <si>
    <t>8410</t>
  </si>
  <si>
    <t>8700</t>
  </si>
  <si>
    <t>Захист населення і територій від надзвичайних ситуацій техногенного та природного характеру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</si>
  <si>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</si>
  <si>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</si>
  <si>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Фінансова підтримка засобів масової інформації</t>
  </si>
  <si>
    <t>Резервний фонд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</si>
  <si>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</si>
  <si>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</si>
  <si>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9700</t>
  </si>
  <si>
    <t>7300</t>
  </si>
  <si>
    <t>7310</t>
  </si>
  <si>
    <t>Будівництво об'єктів житлово-комунального господарства</t>
  </si>
  <si>
    <t>7320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</si>
  <si>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</si>
  <si>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</si>
  <si>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</si>
  <si>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</si>
  <si>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</si>
  <si>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</si>
  <si>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</si>
  <si>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</si>
  <si>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7370</t>
  </si>
  <si>
    <t>Реалізація інших заходів щодо соціально-економічного розвитку територій</t>
  </si>
  <si>
    <t>7460</t>
  </si>
  <si>
    <t>Транспорт та транспортна інфраструктура, дорожнє господарство</t>
  </si>
  <si>
    <t>Будівництво та регіональний розвиток, в тому числі:</t>
  </si>
  <si>
    <t>7600</t>
  </si>
  <si>
    <t>Інші програми та заходи, пов'язані з економічною діяльністю</t>
  </si>
  <si>
    <t>7650</t>
  </si>
  <si>
    <t>Проведення експертної  грошової  оцінки  земельної ділянки чи права на неї</t>
  </si>
  <si>
    <t>7691</t>
  </si>
  <si>
    <t>8340</t>
  </si>
  <si>
    <t>Природоохоронні заходи за рахунок цільових фондів</t>
  </si>
  <si>
    <t>Будівництво об'єктів соціально-культурного призначення, в тому числі:</t>
  </si>
  <si>
    <t>Надання пільг та житлових субсидій населенню на оплату електроенергії, природного газу, послуг тепло- водопостачання і водовідведення, квартирної плати, вивезення побутового сміття та рідких нечистот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</si>
  <si>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</t>
  </si>
  <si>
    <t>Реалізація державної політики у молодіжній сфері</t>
  </si>
  <si>
    <t>% викон.</t>
  </si>
  <si>
    <t>3031</t>
  </si>
  <si>
    <t>7350</t>
  </si>
  <si>
    <t>7360</t>
  </si>
  <si>
    <t>Виконання інвестиційних проектів</t>
  </si>
  <si>
    <t>Субвенція з місцевого бюджету іншим місцевим бюджетам на здійснення програм та заходів за рахунок коштів місцевих бюджетів</t>
  </si>
  <si>
    <t>3032</t>
  </si>
  <si>
    <t>3035</t>
  </si>
  <si>
    <t>7322</t>
  </si>
  <si>
    <t xml:space="preserve">Будівництво медичних установ та закладів 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</si>
  <si>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</si>
  <si>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</si>
  <si>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</si>
  <si>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Розроблення схем планування та забудови територій (містобудівної документації)</t>
  </si>
  <si>
    <t>оплата праці і нарахування на з/п</t>
  </si>
  <si>
    <t>Міжбюджетні трансферти разом</t>
  </si>
  <si>
    <t>(грн.)</t>
  </si>
  <si>
    <t>Усього видатків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</si>
  <si>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</si>
  <si>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Додаток 2</t>
  </si>
  <si>
    <t>% вик.</t>
  </si>
  <si>
    <t>Касові видатки</t>
  </si>
  <si>
    <t>3220</t>
  </si>
  <si>
    <t>3221</t>
  </si>
  <si>
    <t>3223</t>
  </si>
  <si>
    <t>6070</t>
  </si>
  <si>
    <t>6080</t>
  </si>
  <si>
    <t>Реалізація державних та місцевих житлових програм</t>
  </si>
  <si>
    <t>Регулювання цін/тарифів на ЖКП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</si>
  <si>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</si>
  <si>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</si>
  <si>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</si>
  <si>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</si>
  <si>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</si>
  <si>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</si>
  <si>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1060</t>
  </si>
  <si>
    <t>Надання загальної середньої освіти за рахунок залишку коштів за освітньою субвенцією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</si>
  <si>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</si>
  <si>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</si>
  <si>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</si>
  <si>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</si>
  <si>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1140</t>
  </si>
  <si>
    <t>Інші програми, заклади та заходи у сфері освіти</t>
  </si>
  <si>
    <t>1141</t>
  </si>
  <si>
    <t>1142</t>
  </si>
  <si>
    <t>1151</t>
  </si>
  <si>
    <t>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</si>
  <si>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</si>
  <si>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</si>
  <si>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1154</t>
  </si>
  <si>
    <t xml:space="preserve">Забезпечення діяльності інклюзивно-ресурсних центрів за рахунок залишку коштів за освітньою субвенцією 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</si>
  <si>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</si>
  <si>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</si>
  <si>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</si>
  <si>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дошкільної освiти</t>
  </si>
  <si>
    <t>2010</t>
  </si>
  <si>
    <t>2110</t>
  </si>
  <si>
    <t>2140</t>
  </si>
  <si>
    <t>Первинна медична допомога населенню</t>
  </si>
  <si>
    <t>Програми і централізовані заходи у галузі охорони здоров'я</t>
  </si>
  <si>
    <t>Багатопрофільна стаціонарна медична допомога населенню</t>
  </si>
  <si>
    <t>7640</t>
  </si>
  <si>
    <t>Заходи з енергозбереження</t>
  </si>
  <si>
    <t>1180</t>
  </si>
  <si>
    <t>Виконання заходів спрямованих на забезпечення сучасної та доступної загальної середньої освіти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</si>
  <si>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</si>
  <si>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</si>
  <si>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</si>
  <si>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Видатки бюджету Славутської міської територіальної громади за 2021 рік</t>
  </si>
  <si>
    <t>1181</t>
  </si>
  <si>
    <t>1182</t>
  </si>
  <si>
    <t>Співфінансування,що реалізуються за рахунок субвенції з державного бюджету на забезпечення сучасної та доступної загальної середньої освіти</t>
  </si>
  <si>
    <t>Виконання заходів спрямованих на забезпечення сучасної та доступної загальної середньої освіти НУШ за рахунок субвенції з державного бюджету</t>
  </si>
  <si>
    <t>6071</t>
  </si>
  <si>
    <t>6072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</si>
  <si>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</si>
  <si>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</si>
  <si>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Охорона здоров'я</t>
  </si>
  <si>
    <t>Секретар міської ради</t>
  </si>
  <si>
    <t>Світлана  ФЕДОРЧУК</t>
  </si>
  <si>
    <t>до рішення міської ради від 04.02.2022 року № 10-14/2022 "Про затвердження звіту про виконання бюджету Славутської міської територіальної громади за 2021 рік"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</si>
</sst>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р_."/>
    <numFmt numFmtId="204" formatCode="#,##0_р_.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.5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0">
      <alignment/>
      <protection/>
    </xf>
    <xf numFmtId="0" fontId="18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" fontId="14" fillId="0" borderId="0" xfId="0" applyNumberFormat="1" applyFont="1" applyAlignment="1">
      <alignment horizontal="lef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6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49" fontId="15" fillId="0" borderId="10" xfId="0" applyNumberFormat="1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2" fontId="1" fillId="0" borderId="10" xfId="0" applyNumberFormat="1" applyFont="1" applyBorder="1" applyAlignment="1" quotePrefix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5" fillId="0" borderId="10" xfId="0" applyNumberFormat="1" applyFont="1" applyBorder="1" applyAlignment="1" quotePrefix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 quotePrefix="1">
      <alignment horizontal="left" vertical="center" wrapText="1"/>
    </xf>
    <xf numFmtId="2" fontId="9" fillId="0" borderId="10" xfId="0" applyNumberFormat="1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 quotePrefix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16" fillId="33" borderId="1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/>
    </xf>
    <xf numFmtId="3" fontId="2" fillId="35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2" fillId="36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" fontId="14" fillId="0" borderId="0" xfId="0" applyNumberFormat="1" applyFont="1" applyFill="1" applyAlignment="1">
      <alignment/>
    </xf>
    <xf numFmtId="37" fontId="23" fillId="33" borderId="12" xfId="54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25" fillId="0" borderId="10" xfId="0" applyFont="1" applyFill="1" applyBorder="1" applyAlignment="1" applyProtection="1">
      <alignment horizontal="left" vertical="center" wrapText="1"/>
      <protection hidden="1"/>
    </xf>
    <xf numFmtId="2" fontId="7" fillId="0" borderId="10" xfId="0" applyNumberFormat="1" applyFont="1" applyBorder="1" applyAlignment="1" quotePrefix="1">
      <alignment horizontal="left" vertical="center" wrapText="1"/>
    </xf>
    <xf numFmtId="198" fontId="2" fillId="34" borderId="10" xfId="0" applyNumberFormat="1" applyFont="1" applyFill="1" applyBorder="1" applyAlignment="1">
      <alignment vertical="center"/>
    </xf>
    <xf numFmtId="198" fontId="2" fillId="0" borderId="10" xfId="0" applyNumberFormat="1" applyFont="1" applyBorder="1" applyAlignment="1">
      <alignment vertical="center"/>
    </xf>
    <xf numFmtId="198" fontId="9" fillId="0" borderId="10" xfId="0" applyNumberFormat="1" applyFont="1" applyBorder="1" applyAlignment="1">
      <alignment vertical="center"/>
    </xf>
    <xf numFmtId="198" fontId="7" fillId="0" borderId="10" xfId="0" applyNumberFormat="1" applyFont="1" applyBorder="1" applyAlignment="1">
      <alignment vertical="center"/>
    </xf>
    <xf numFmtId="198" fontId="1" fillId="0" borderId="10" xfId="0" applyNumberFormat="1" applyFont="1" applyBorder="1" applyAlignment="1">
      <alignment vertical="center"/>
    </xf>
    <xf numFmtId="198" fontId="1" fillId="33" borderId="10" xfId="0" applyNumberFormat="1" applyFont="1" applyFill="1" applyBorder="1" applyAlignment="1">
      <alignment vertical="center"/>
    </xf>
    <xf numFmtId="198" fontId="2" fillId="35" borderId="10" xfId="0" applyNumberFormat="1" applyFont="1" applyFill="1" applyBorder="1" applyAlignment="1">
      <alignment vertical="center"/>
    </xf>
    <xf numFmtId="198" fontId="1" fillId="0" borderId="10" xfId="0" applyNumberFormat="1" applyFont="1" applyFill="1" applyBorder="1" applyAlignment="1">
      <alignment vertical="center"/>
    </xf>
    <xf numFmtId="198" fontId="2" fillId="36" borderId="10" xfId="0" applyNumberFormat="1" applyFont="1" applyFill="1" applyBorder="1" applyAlignment="1">
      <alignment vertical="center"/>
    </xf>
    <xf numFmtId="198" fontId="2" fillId="34" borderId="10" xfId="0" applyNumberFormat="1" applyFont="1" applyFill="1" applyBorder="1" applyAlignment="1">
      <alignment horizontal="right" vertical="center"/>
    </xf>
    <xf numFmtId="198" fontId="2" fillId="0" borderId="10" xfId="0" applyNumberFormat="1" applyFont="1" applyBorder="1" applyAlignment="1">
      <alignment horizontal="right" vertical="center"/>
    </xf>
    <xf numFmtId="198" fontId="1" fillId="0" borderId="10" xfId="0" applyNumberFormat="1" applyFont="1" applyBorder="1" applyAlignment="1">
      <alignment horizontal="right" vertical="center"/>
    </xf>
    <xf numFmtId="198" fontId="9" fillId="0" borderId="10" xfId="0" applyNumberFormat="1" applyFont="1" applyBorder="1" applyAlignment="1">
      <alignment horizontal="right" vertical="center"/>
    </xf>
    <xf numFmtId="198" fontId="1" fillId="33" borderId="10" xfId="0" applyNumberFormat="1" applyFont="1" applyFill="1" applyBorder="1" applyAlignment="1">
      <alignment horizontal="right" vertical="center"/>
    </xf>
    <xf numFmtId="198" fontId="2" fillId="35" borderId="10" xfId="0" applyNumberFormat="1" applyFont="1" applyFill="1" applyBorder="1" applyAlignment="1">
      <alignment horizontal="right" vertical="center"/>
    </xf>
    <xf numFmtId="198" fontId="1" fillId="0" borderId="10" xfId="0" applyNumberFormat="1" applyFont="1" applyFill="1" applyBorder="1" applyAlignment="1">
      <alignment horizontal="right" vertical="center"/>
    </xf>
    <xf numFmtId="198" fontId="2" fillId="36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198" fontId="7" fillId="0" borderId="10" xfId="0" applyNumberFormat="1" applyFont="1" applyBorder="1" applyAlignment="1">
      <alignment horizontal="right" vertical="center"/>
    </xf>
    <xf numFmtId="198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198" fontId="7" fillId="0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vertical="center"/>
    </xf>
    <xf numFmtId="198" fontId="7" fillId="33" borderId="10" xfId="0" applyNumberFormat="1" applyFont="1" applyFill="1" applyBorder="1" applyAlignment="1">
      <alignment vertical="center"/>
    </xf>
    <xf numFmtId="198" fontId="9" fillId="33" borderId="10" xfId="0" applyNumberFormat="1" applyFont="1" applyFill="1" applyBorder="1" applyAlignment="1">
      <alignment vertical="center"/>
    </xf>
    <xf numFmtId="37" fontId="24" fillId="33" borderId="12" xfId="54" applyNumberFormat="1" applyFont="1" applyFill="1" applyBorder="1" applyAlignment="1">
      <alignment horizontal="left" vertical="top" wrapText="1"/>
      <protection/>
    </xf>
    <xf numFmtId="198" fontId="16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left" vertical="center" wrapText="1"/>
    </xf>
    <xf numFmtId="198" fontId="15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left" vertical="center" wrapText="1"/>
    </xf>
    <xf numFmtId="198" fontId="28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3" fontId="4" fillId="0" borderId="10" xfId="0" applyNumberFormat="1" applyFont="1" applyBorder="1" applyAlignment="1">
      <alignment vertical="center"/>
    </xf>
    <xf numFmtId="198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98" fontId="28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" fontId="26" fillId="0" borderId="0" xfId="0" applyNumberFormat="1" applyFont="1" applyAlignment="1">
      <alignment horizontal="right"/>
    </xf>
    <xf numFmtId="0" fontId="26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/>
    </xf>
    <xf numFmtId="2" fontId="21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49" fontId="6" fillId="36" borderId="17" xfId="0" applyNumberFormat="1" applyFont="1" applyFill="1" applyBorder="1" applyAlignment="1">
      <alignment vertical="center" wrapText="1"/>
    </xf>
    <xf numFmtId="0" fontId="12" fillId="36" borderId="19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/>
    </xf>
    <xf numFmtId="0" fontId="19" fillId="0" borderId="11" xfId="0" applyFont="1" applyBorder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/>
    </xf>
    <xf numFmtId="1" fontId="5" fillId="0" borderId="19" xfId="0" applyNumberFormat="1" applyFont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/>
    </xf>
    <xf numFmtId="2" fontId="22" fillId="0" borderId="16" xfId="0" applyNumberFormat="1" applyFont="1" applyFill="1" applyBorder="1" applyAlignment="1">
      <alignment/>
    </xf>
    <xf numFmtId="2" fontId="22" fillId="0" borderId="21" xfId="0" applyNumberFormat="1" applyFont="1" applyFill="1" applyBorder="1" applyAlignment="1">
      <alignment/>
    </xf>
    <xf numFmtId="2" fontId="22" fillId="0" borderId="22" xfId="0" applyNumberFormat="1" applyFont="1" applyFill="1" applyBorder="1" applyAlignment="1">
      <alignment/>
    </xf>
    <xf numFmtId="2" fontId="22" fillId="0" borderId="23" xfId="0" applyNumberFormat="1" applyFont="1" applyFill="1" applyBorder="1" applyAlignment="1">
      <alignment/>
    </xf>
    <xf numFmtId="1" fontId="27" fillId="0" borderId="0" xfId="0" applyNumberFormat="1" applyFont="1" applyAlignment="1">
      <alignment horizontal="center" vertical="center" wrapText="1"/>
    </xf>
    <xf numFmtId="49" fontId="14" fillId="35" borderId="17" xfId="0" applyNumberFormat="1" applyFont="1" applyFill="1" applyBorder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20" fillId="0" borderId="17" xfId="0" applyNumberFormat="1" applyFont="1" applyBorder="1" applyAlignment="1">
      <alignment horizontal="center" vertical="center" wrapText="1"/>
    </xf>
    <xf numFmtId="2" fontId="21" fillId="0" borderId="18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view="pageBreakPreview" zoomScale="85" zoomScaleNormal="90" zoomScaleSheetLayoutView="85" workbookViewId="0" topLeftCell="D1">
      <selection activeCell="R2" sqref="R2:AA2"/>
    </sheetView>
  </sheetViews>
  <sheetFormatPr defaultColWidth="9.00390625" defaultRowHeight="12.75"/>
  <cols>
    <col min="1" max="1" width="7.25390625" style="0" customWidth="1"/>
    <col min="2" max="2" width="48.375" style="45" customWidth="1"/>
    <col min="3" max="3" width="11.875" style="34" customWidth="1"/>
    <col min="4" max="4" width="11.00390625" style="34" customWidth="1"/>
    <col min="5" max="5" width="6.00390625" style="5" customWidth="1"/>
    <col min="6" max="6" width="12.125" style="34" customWidth="1"/>
    <col min="7" max="7" width="11.375" style="34" customWidth="1"/>
    <col min="8" max="8" width="10.75390625" style="34" customWidth="1"/>
    <col min="9" max="9" width="10.00390625" style="34" customWidth="1"/>
    <col min="10" max="10" width="11.125" style="34" customWidth="1"/>
    <col min="11" max="11" width="10.25390625" style="34" customWidth="1"/>
    <col min="12" max="12" width="6.625" style="5" customWidth="1"/>
    <col min="13" max="13" width="10.25390625" style="34" customWidth="1"/>
    <col min="14" max="14" width="10.00390625" style="34" customWidth="1"/>
    <col min="15" max="15" width="8.00390625" style="34" customWidth="1"/>
    <col min="16" max="16" width="9.125" style="34" customWidth="1"/>
    <col min="17" max="17" width="8.25390625" style="34" customWidth="1"/>
    <col min="18" max="18" width="8.125" style="34" customWidth="1"/>
    <col min="19" max="19" width="10.375" style="34" customWidth="1"/>
    <col min="20" max="20" width="10.75390625" style="34" customWidth="1"/>
    <col min="21" max="21" width="11.125" style="132" customWidth="1"/>
    <col min="22" max="22" width="9.875" style="132" customWidth="1"/>
    <col min="23" max="23" width="12.375" style="34" hidden="1" customWidth="1"/>
    <col min="24" max="24" width="11.625" style="34" hidden="1" customWidth="1"/>
    <col min="25" max="25" width="11.25390625" style="40" customWidth="1"/>
    <col min="26" max="26" width="11.375" style="34" customWidth="1"/>
    <col min="27" max="27" width="6.00390625" style="5" customWidth="1"/>
  </cols>
  <sheetData>
    <row r="1" spans="3:27" s="2" customFormat="1" ht="14.25" customHeight="1">
      <c r="C1" s="7"/>
      <c r="D1" s="7"/>
      <c r="E1" s="4"/>
      <c r="F1" s="7"/>
      <c r="G1" s="7"/>
      <c r="H1" s="7"/>
      <c r="I1" s="7"/>
      <c r="J1" s="7"/>
      <c r="K1" s="7"/>
      <c r="L1" s="4"/>
      <c r="M1" s="7"/>
      <c r="N1" s="7"/>
      <c r="O1" s="7"/>
      <c r="P1" s="7"/>
      <c r="Q1" s="7"/>
      <c r="R1" s="7"/>
      <c r="S1" s="174" t="s">
        <v>237</v>
      </c>
      <c r="T1" s="174"/>
      <c r="U1" s="174"/>
      <c r="V1" s="174"/>
      <c r="W1" s="174"/>
      <c r="X1" s="174"/>
      <c r="Y1" s="174"/>
      <c r="Z1" s="174"/>
      <c r="AA1" s="174"/>
    </row>
    <row r="2" spans="3:27" s="2" customFormat="1" ht="46.5" customHeight="1">
      <c r="C2" s="7"/>
      <c r="D2" s="7"/>
      <c r="E2" s="4"/>
      <c r="F2" s="7"/>
      <c r="G2" s="7"/>
      <c r="H2" s="7"/>
      <c r="I2" s="7"/>
      <c r="J2" s="7"/>
      <c r="K2" s="7"/>
      <c r="L2" s="4"/>
      <c r="M2" s="7"/>
      <c r="N2" s="7"/>
      <c r="O2" s="7"/>
      <c r="P2" s="7"/>
      <c r="Q2" s="7"/>
      <c r="R2" s="171" t="s">
        <v>298</v>
      </c>
      <c r="S2" s="171"/>
      <c r="T2" s="171"/>
      <c r="U2" s="171"/>
      <c r="V2" s="171"/>
      <c r="W2" s="171"/>
      <c r="X2" s="171"/>
      <c r="Y2" s="171"/>
      <c r="Z2" s="171"/>
      <c r="AA2" s="171"/>
    </row>
    <row r="3" spans="3:27" s="2" customFormat="1" ht="12.75" customHeight="1">
      <c r="C3" s="7"/>
      <c r="D3" s="7"/>
      <c r="E3" s="4"/>
      <c r="F3" s="7"/>
      <c r="G3" s="7"/>
      <c r="H3" s="7"/>
      <c r="I3" s="7"/>
      <c r="J3" s="7"/>
      <c r="K3" s="7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35"/>
      <c r="Z3" s="7"/>
      <c r="AA3" s="4"/>
    </row>
    <row r="4" spans="1:27" s="2" customFormat="1" ht="16.5" customHeight="1">
      <c r="A4" s="153" t="s">
        <v>286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7"/>
      <c r="AA4" s="4"/>
    </row>
    <row r="5" spans="1:27" s="2" customFormat="1" ht="18" customHeight="1">
      <c r="A5" s="153" t="s">
        <v>112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7"/>
      <c r="AA5" s="4"/>
    </row>
    <row r="6" spans="3:27" s="2" customFormat="1" ht="12.75">
      <c r="C6" s="7"/>
      <c r="D6" s="7"/>
      <c r="E6" s="4"/>
      <c r="F6" s="7"/>
      <c r="G6" s="7"/>
      <c r="H6" s="7"/>
      <c r="I6" s="7"/>
      <c r="J6" s="7"/>
      <c r="K6" s="7"/>
      <c r="L6" s="4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36" t="s">
        <v>234</v>
      </c>
      <c r="Z6" s="7"/>
      <c r="AA6" s="4"/>
    </row>
    <row r="7" spans="1:27" s="2" customFormat="1" ht="16.5" customHeight="1">
      <c r="A7" s="155" t="s">
        <v>44</v>
      </c>
      <c r="B7" s="158" t="s">
        <v>43</v>
      </c>
      <c r="C7" s="175" t="s">
        <v>0</v>
      </c>
      <c r="D7" s="176"/>
      <c r="E7" s="176"/>
      <c r="F7" s="176"/>
      <c r="G7" s="176"/>
      <c r="H7" s="176"/>
      <c r="I7" s="177"/>
      <c r="J7" s="141" t="s">
        <v>5</v>
      </c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3"/>
      <c r="Y7" s="165" t="s">
        <v>10</v>
      </c>
      <c r="Z7" s="166"/>
      <c r="AA7" s="167"/>
    </row>
    <row r="8" spans="1:27" s="2" customFormat="1" ht="15.75" customHeight="1">
      <c r="A8" s="156"/>
      <c r="B8" s="159"/>
      <c r="C8" s="178" t="s">
        <v>1</v>
      </c>
      <c r="D8" s="179"/>
      <c r="E8" s="180"/>
      <c r="F8" s="144" t="s">
        <v>2</v>
      </c>
      <c r="G8" s="150"/>
      <c r="H8" s="150"/>
      <c r="I8" s="149"/>
      <c r="J8" s="178" t="s">
        <v>1</v>
      </c>
      <c r="K8" s="179"/>
      <c r="L8" s="180"/>
      <c r="M8" s="184" t="s">
        <v>6</v>
      </c>
      <c r="N8" s="185"/>
      <c r="O8" s="144" t="s">
        <v>2</v>
      </c>
      <c r="P8" s="150"/>
      <c r="Q8" s="150"/>
      <c r="R8" s="149"/>
      <c r="S8" s="162" t="s">
        <v>7</v>
      </c>
      <c r="T8" s="163"/>
      <c r="U8" s="144" t="s">
        <v>2</v>
      </c>
      <c r="V8" s="145"/>
      <c r="W8" s="146"/>
      <c r="X8" s="147"/>
      <c r="Y8" s="168"/>
      <c r="Z8" s="169"/>
      <c r="AA8" s="170"/>
    </row>
    <row r="9" spans="1:27" s="2" customFormat="1" ht="26.25" customHeight="1">
      <c r="A9" s="156"/>
      <c r="B9" s="159"/>
      <c r="C9" s="181"/>
      <c r="D9" s="182"/>
      <c r="E9" s="183"/>
      <c r="F9" s="144" t="s">
        <v>232</v>
      </c>
      <c r="G9" s="149"/>
      <c r="H9" s="144" t="s">
        <v>4</v>
      </c>
      <c r="I9" s="149"/>
      <c r="J9" s="181"/>
      <c r="K9" s="182"/>
      <c r="L9" s="183"/>
      <c r="M9" s="186"/>
      <c r="N9" s="187"/>
      <c r="O9" s="144" t="s">
        <v>3</v>
      </c>
      <c r="P9" s="149"/>
      <c r="Q9" s="144" t="s">
        <v>4</v>
      </c>
      <c r="R9" s="149"/>
      <c r="S9" s="137" t="s">
        <v>18</v>
      </c>
      <c r="T9" s="137" t="s">
        <v>239</v>
      </c>
      <c r="U9" s="144" t="s">
        <v>8</v>
      </c>
      <c r="V9" s="161"/>
      <c r="W9" s="144" t="s">
        <v>9</v>
      </c>
      <c r="X9" s="164"/>
      <c r="Y9" s="135" t="s">
        <v>18</v>
      </c>
      <c r="Z9" s="137" t="s">
        <v>239</v>
      </c>
      <c r="AA9" s="139" t="s">
        <v>238</v>
      </c>
    </row>
    <row r="10" spans="1:27" s="2" customFormat="1" ht="28.5" customHeight="1">
      <c r="A10" s="157"/>
      <c r="B10" s="160"/>
      <c r="C10" s="32" t="s">
        <v>18</v>
      </c>
      <c r="D10" s="32" t="s">
        <v>239</v>
      </c>
      <c r="E10" s="6" t="s">
        <v>218</v>
      </c>
      <c r="F10" s="32" t="s">
        <v>18</v>
      </c>
      <c r="G10" s="32" t="s">
        <v>239</v>
      </c>
      <c r="H10" s="37" t="s">
        <v>18</v>
      </c>
      <c r="I10" s="32" t="s">
        <v>239</v>
      </c>
      <c r="J10" s="32" t="s">
        <v>18</v>
      </c>
      <c r="K10" s="32" t="s">
        <v>239</v>
      </c>
      <c r="L10" s="6" t="s">
        <v>218</v>
      </c>
      <c r="M10" s="37" t="s">
        <v>18</v>
      </c>
      <c r="N10" s="32" t="s">
        <v>239</v>
      </c>
      <c r="O10" s="37" t="s">
        <v>18</v>
      </c>
      <c r="P10" s="32" t="s">
        <v>239</v>
      </c>
      <c r="Q10" s="37" t="s">
        <v>18</v>
      </c>
      <c r="R10" s="32" t="s">
        <v>239</v>
      </c>
      <c r="S10" s="148"/>
      <c r="T10" s="148"/>
      <c r="U10" s="37" t="s">
        <v>18</v>
      </c>
      <c r="V10" s="32" t="s">
        <v>239</v>
      </c>
      <c r="W10" s="37" t="s">
        <v>18</v>
      </c>
      <c r="X10" s="37" t="s">
        <v>19</v>
      </c>
      <c r="Y10" s="136"/>
      <c r="Z10" s="138"/>
      <c r="AA10" s="140"/>
    </row>
    <row r="11" spans="1:27" s="10" customFormat="1" ht="15.75" customHeight="1">
      <c r="A11" s="8">
        <v>1</v>
      </c>
      <c r="B11" s="8">
        <v>2</v>
      </c>
      <c r="C11" s="33">
        <v>3</v>
      </c>
      <c r="D11" s="33" t="s">
        <v>20</v>
      </c>
      <c r="E11" s="30" t="s">
        <v>21</v>
      </c>
      <c r="F11" s="33" t="s">
        <v>22</v>
      </c>
      <c r="G11" s="33" t="s">
        <v>23</v>
      </c>
      <c r="H11" s="33" t="s">
        <v>24</v>
      </c>
      <c r="I11" s="33" t="s">
        <v>25</v>
      </c>
      <c r="J11" s="33" t="s">
        <v>26</v>
      </c>
      <c r="K11" s="33" t="s">
        <v>27</v>
      </c>
      <c r="L11" s="30" t="s">
        <v>28</v>
      </c>
      <c r="M11" s="33" t="s">
        <v>29</v>
      </c>
      <c r="N11" s="33" t="s">
        <v>30</v>
      </c>
      <c r="O11" s="33" t="s">
        <v>31</v>
      </c>
      <c r="P11" s="33" t="s">
        <v>32</v>
      </c>
      <c r="Q11" s="33" t="s">
        <v>33</v>
      </c>
      <c r="R11" s="33" t="s">
        <v>34</v>
      </c>
      <c r="S11" s="33" t="s">
        <v>35</v>
      </c>
      <c r="T11" s="33" t="s">
        <v>36</v>
      </c>
      <c r="U11" s="33" t="s">
        <v>37</v>
      </c>
      <c r="V11" s="33" t="s">
        <v>38</v>
      </c>
      <c r="W11" s="33">
        <v>12</v>
      </c>
      <c r="X11" s="33"/>
      <c r="Y11" s="38" t="s">
        <v>39</v>
      </c>
      <c r="Z11" s="39" t="s">
        <v>40</v>
      </c>
      <c r="AA11" s="31" t="s">
        <v>41</v>
      </c>
    </row>
    <row r="12" spans="1:27" s="72" customFormat="1" ht="21.75" customHeight="1">
      <c r="A12" s="73" t="s">
        <v>45</v>
      </c>
      <c r="B12" s="74" t="s">
        <v>11</v>
      </c>
      <c r="C12" s="75">
        <f>C13+C14+C15</f>
        <v>56407015</v>
      </c>
      <c r="D12" s="75">
        <f>D13+D14+D15</f>
        <v>55836081.07000001</v>
      </c>
      <c r="E12" s="92">
        <f aca="true" t="shared" si="0" ref="E12:E101">D12/C12*100</f>
        <v>98.98783169079238</v>
      </c>
      <c r="F12" s="75">
        <f aca="true" t="shared" si="1" ref="F12:K12">F13+F14+F15</f>
        <v>51140985</v>
      </c>
      <c r="G12" s="75">
        <f t="shared" si="1"/>
        <v>50832961.14</v>
      </c>
      <c r="H12" s="75">
        <f t="shared" si="1"/>
        <v>1495706</v>
      </c>
      <c r="I12" s="75">
        <f t="shared" si="1"/>
        <v>1468369.29</v>
      </c>
      <c r="J12" s="75">
        <f t="shared" si="1"/>
        <v>754040</v>
      </c>
      <c r="K12" s="75">
        <f t="shared" si="1"/>
        <v>1836462.52</v>
      </c>
      <c r="L12" s="92">
        <f aca="true" t="shared" si="2" ref="L12:L22">K12/J12*100</f>
        <v>243.54974802397754</v>
      </c>
      <c r="M12" s="75">
        <f aca="true" t="shared" si="3" ref="M12:V12">M13+M14+M15</f>
        <v>0</v>
      </c>
      <c r="N12" s="75">
        <f t="shared" si="3"/>
        <v>45332</v>
      </c>
      <c r="O12" s="75">
        <f t="shared" si="3"/>
        <v>0</v>
      </c>
      <c r="P12" s="75">
        <f t="shared" si="3"/>
        <v>0</v>
      </c>
      <c r="Q12" s="75">
        <f t="shared" si="3"/>
        <v>0</v>
      </c>
      <c r="R12" s="75">
        <f t="shared" si="3"/>
        <v>0</v>
      </c>
      <c r="S12" s="75">
        <f t="shared" si="3"/>
        <v>754040</v>
      </c>
      <c r="T12" s="75">
        <f t="shared" si="3"/>
        <v>1791130.52</v>
      </c>
      <c r="U12" s="75">
        <f t="shared" si="3"/>
        <v>754040</v>
      </c>
      <c r="V12" s="75">
        <f t="shared" si="3"/>
        <v>668071.3</v>
      </c>
      <c r="W12" s="75">
        <f>W13+W14</f>
        <v>0</v>
      </c>
      <c r="X12" s="75">
        <f>X13+X14</f>
        <v>0</v>
      </c>
      <c r="Y12" s="75">
        <f>Y13+Y14+Y15</f>
        <v>57161055</v>
      </c>
      <c r="Z12" s="75">
        <f>Z13+Z14+Z15</f>
        <v>57672543.59</v>
      </c>
      <c r="AA12" s="101">
        <f>Z12/Y12*100</f>
        <v>100.89482006586479</v>
      </c>
    </row>
    <row r="13" spans="1:27" s="2" customFormat="1" ht="51.75" customHeight="1">
      <c r="A13" s="11" t="s">
        <v>114</v>
      </c>
      <c r="B13" s="46" t="s">
        <v>46</v>
      </c>
      <c r="C13" s="55">
        <v>36763795</v>
      </c>
      <c r="D13" s="55">
        <v>36556725.14</v>
      </c>
      <c r="E13" s="93">
        <f>D13/C13*100</f>
        <v>99.4367560258673</v>
      </c>
      <c r="F13" s="55">
        <v>33025000</v>
      </c>
      <c r="G13" s="55">
        <v>32882845.54</v>
      </c>
      <c r="H13" s="55">
        <v>1048041</v>
      </c>
      <c r="I13" s="55">
        <v>1025651.75</v>
      </c>
      <c r="J13" s="55">
        <v>594040</v>
      </c>
      <c r="K13" s="55">
        <v>1682456.52</v>
      </c>
      <c r="L13" s="93">
        <f t="shared" si="2"/>
        <v>283.22276614369406</v>
      </c>
      <c r="M13" s="55">
        <v>0</v>
      </c>
      <c r="N13" s="55">
        <v>45332</v>
      </c>
      <c r="O13" s="55">
        <v>0</v>
      </c>
      <c r="P13" s="55">
        <v>0</v>
      </c>
      <c r="Q13" s="55">
        <v>0</v>
      </c>
      <c r="R13" s="55">
        <v>0</v>
      </c>
      <c r="S13" s="55">
        <v>594040</v>
      </c>
      <c r="T13" s="55">
        <v>1637124.52</v>
      </c>
      <c r="U13" s="55">
        <v>594040</v>
      </c>
      <c r="V13" s="55">
        <v>514065.3</v>
      </c>
      <c r="W13" s="55"/>
      <c r="X13" s="55"/>
      <c r="Y13" s="65">
        <f aca="true" t="shared" si="4" ref="Y13:Z15">C13+J13</f>
        <v>37357835</v>
      </c>
      <c r="Z13" s="66">
        <f t="shared" si="4"/>
        <v>38239181.660000004</v>
      </c>
      <c r="AA13" s="102">
        <f>Z13/Y13*100</f>
        <v>102.35920165073806</v>
      </c>
    </row>
    <row r="14" spans="1:27" s="2" customFormat="1" ht="39.75" customHeight="1">
      <c r="A14" s="11" t="s">
        <v>115</v>
      </c>
      <c r="B14" s="46" t="s">
        <v>48</v>
      </c>
      <c r="C14" s="55">
        <f>1670605+12059155+1072060+4164400</f>
        <v>18966220</v>
      </c>
      <c r="D14" s="55">
        <f>1571436.78+12039750.35+1009697.73+4164050.37</f>
        <v>18784935.23</v>
      </c>
      <c r="E14" s="93">
        <f t="shared" si="0"/>
        <v>99.0441702669272</v>
      </c>
      <c r="F14" s="55">
        <f>1603570+11410255+1068560+4033600</f>
        <v>18115985</v>
      </c>
      <c r="G14" s="55">
        <f>1505886.76+11403639.54+1007273.73+4033315.57</f>
        <v>17950115.599999998</v>
      </c>
      <c r="H14" s="55">
        <f>59435+332800+55430</f>
        <v>447665</v>
      </c>
      <c r="I14" s="55">
        <f>58030.64+329288.02+55398.88</f>
        <v>442717.54000000004</v>
      </c>
      <c r="J14" s="55">
        <v>60000</v>
      </c>
      <c r="K14" s="55">
        <v>60000</v>
      </c>
      <c r="L14" s="93">
        <f t="shared" si="2"/>
        <v>100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60000</v>
      </c>
      <c r="T14" s="55">
        <v>60000</v>
      </c>
      <c r="U14" s="55">
        <v>60000</v>
      </c>
      <c r="V14" s="55">
        <v>60000</v>
      </c>
      <c r="W14" s="55"/>
      <c r="X14" s="55"/>
      <c r="Y14" s="65">
        <f t="shared" si="4"/>
        <v>19026220</v>
      </c>
      <c r="Z14" s="66">
        <f t="shared" si="4"/>
        <v>18844935.23</v>
      </c>
      <c r="AA14" s="102">
        <f aca="true" t="shared" si="5" ref="AA14:AA128">Z14/Y14*100</f>
        <v>99.04718451694556</v>
      </c>
    </row>
    <row r="15" spans="1:27" s="2" customFormat="1" ht="21" customHeight="1">
      <c r="A15" s="11" t="s">
        <v>47</v>
      </c>
      <c r="B15" s="47" t="s">
        <v>116</v>
      </c>
      <c r="C15" s="55">
        <f>676000+1000</f>
        <v>677000</v>
      </c>
      <c r="D15" s="55">
        <f>494420.7+0</f>
        <v>494420.7</v>
      </c>
      <c r="E15" s="93">
        <f>D15/C15*100</f>
        <v>73.03112259970457</v>
      </c>
      <c r="F15" s="55">
        <v>0</v>
      </c>
      <c r="G15" s="55">
        <v>0</v>
      </c>
      <c r="H15" s="55">
        <v>0</v>
      </c>
      <c r="I15" s="55"/>
      <c r="J15" s="55">
        <v>100000</v>
      </c>
      <c r="K15" s="55">
        <v>94006</v>
      </c>
      <c r="L15" s="93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100000</v>
      </c>
      <c r="T15" s="55">
        <v>94006</v>
      </c>
      <c r="U15" s="55">
        <v>100000</v>
      </c>
      <c r="V15" s="55">
        <v>94006</v>
      </c>
      <c r="W15" s="55"/>
      <c r="X15" s="55"/>
      <c r="Y15" s="65">
        <f t="shared" si="4"/>
        <v>777000</v>
      </c>
      <c r="Z15" s="66">
        <f t="shared" si="4"/>
        <v>588426.7</v>
      </c>
      <c r="AA15" s="102">
        <f>Z15/Y15*100</f>
        <v>75.73059202059201</v>
      </c>
    </row>
    <row r="16" spans="1:27" s="72" customFormat="1" ht="21" customHeight="1">
      <c r="A16" s="73" t="s">
        <v>49</v>
      </c>
      <c r="B16" s="74" t="s">
        <v>12</v>
      </c>
      <c r="C16" s="75">
        <f>C17+C18+C19+C20+C21+C22+C23+C26+C30++C31+C34+C35</f>
        <v>191186253.63</v>
      </c>
      <c r="D16" s="75">
        <f>D17+D18+D19+D20+D21+D22+D23+D26+D30++D31+D34+D35</f>
        <v>177765824.23999998</v>
      </c>
      <c r="E16" s="92">
        <f t="shared" si="0"/>
        <v>92.98044229896759</v>
      </c>
      <c r="F16" s="75">
        <f aca="true" t="shared" si="6" ref="F16:Z16">F17+F18+F19+F20+F21+F22+F23+F26+F30++F31+F34+F35</f>
        <v>166327876</v>
      </c>
      <c r="G16" s="75">
        <f t="shared" si="6"/>
        <v>154016154.66</v>
      </c>
      <c r="H16" s="75">
        <f t="shared" si="6"/>
        <v>14441943</v>
      </c>
      <c r="I16" s="75">
        <f t="shared" si="6"/>
        <v>13546842.85</v>
      </c>
      <c r="J16" s="75">
        <f t="shared" si="6"/>
        <v>12178611</v>
      </c>
      <c r="K16" s="75">
        <f t="shared" si="6"/>
        <v>11624386.939999998</v>
      </c>
      <c r="L16" s="92">
        <f t="shared" si="2"/>
        <v>95.44920139086467</v>
      </c>
      <c r="M16" s="75">
        <f t="shared" si="6"/>
        <v>7676700</v>
      </c>
      <c r="N16" s="75">
        <f t="shared" si="6"/>
        <v>7088171.4</v>
      </c>
      <c r="O16" s="75">
        <f t="shared" si="6"/>
        <v>391100</v>
      </c>
      <c r="P16" s="75">
        <f t="shared" si="6"/>
        <v>762943.4099999999</v>
      </c>
      <c r="Q16" s="75">
        <f t="shared" si="6"/>
        <v>41500</v>
      </c>
      <c r="R16" s="75">
        <f t="shared" si="6"/>
        <v>15711.96</v>
      </c>
      <c r="S16" s="75">
        <f t="shared" si="6"/>
        <v>4501911</v>
      </c>
      <c r="T16" s="75">
        <f t="shared" si="6"/>
        <v>4536215.54</v>
      </c>
      <c r="U16" s="75">
        <f t="shared" si="6"/>
        <v>4478910.98</v>
      </c>
      <c r="V16" s="75">
        <f t="shared" si="6"/>
        <v>4470699.54</v>
      </c>
      <c r="W16" s="75" t="e">
        <f t="shared" si="6"/>
        <v>#REF!</v>
      </c>
      <c r="X16" s="75" t="e">
        <f t="shared" si="6"/>
        <v>#REF!</v>
      </c>
      <c r="Y16" s="75">
        <f t="shared" si="6"/>
        <v>203364864.63</v>
      </c>
      <c r="Z16" s="75">
        <f t="shared" si="6"/>
        <v>189390211.18</v>
      </c>
      <c r="AA16" s="101">
        <f t="shared" si="5"/>
        <v>93.12828522496974</v>
      </c>
    </row>
    <row r="17" spans="1:27" s="2" customFormat="1" ht="24.75" customHeight="1">
      <c r="A17" s="11" t="s">
        <v>50</v>
      </c>
      <c r="B17" s="46" t="s">
        <v>272</v>
      </c>
      <c r="C17" s="55">
        <v>37789454</v>
      </c>
      <c r="D17" s="55">
        <v>37319135.63</v>
      </c>
      <c r="E17" s="93">
        <f t="shared" si="0"/>
        <v>98.75542427789512</v>
      </c>
      <c r="F17" s="63">
        <v>30258618</v>
      </c>
      <c r="G17" s="55">
        <v>29948076.18</v>
      </c>
      <c r="H17" s="55">
        <v>4341110</v>
      </c>
      <c r="I17" s="55">
        <v>4283636.01</v>
      </c>
      <c r="J17" s="55">
        <v>2200000</v>
      </c>
      <c r="K17" s="55">
        <v>1553588.89</v>
      </c>
      <c r="L17" s="93">
        <f t="shared" si="2"/>
        <v>70.61767681818182</v>
      </c>
      <c r="M17" s="55">
        <v>2200000</v>
      </c>
      <c r="N17" s="55">
        <v>1553588.89</v>
      </c>
      <c r="O17" s="55">
        <v>0</v>
      </c>
      <c r="P17" s="55">
        <v>7468.41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/>
      <c r="X17" s="55"/>
      <c r="Y17" s="65">
        <f aca="true" t="shared" si="7" ref="Y17:Y55">C17+J17</f>
        <v>39989454</v>
      </c>
      <c r="Z17" s="66">
        <f aca="true" t="shared" si="8" ref="Z17:Z35">D17+K17</f>
        <v>38872724.52</v>
      </c>
      <c r="AA17" s="103">
        <f t="shared" si="5"/>
        <v>97.20744004156697</v>
      </c>
    </row>
    <row r="18" spans="1:27" s="2" customFormat="1" ht="27" customHeight="1">
      <c r="A18" s="11" t="s">
        <v>51</v>
      </c>
      <c r="B18" s="46" t="s">
        <v>250</v>
      </c>
      <c r="C18" s="55">
        <v>39210517.63</v>
      </c>
      <c r="D18" s="55">
        <v>37576650.21</v>
      </c>
      <c r="E18" s="93">
        <f t="shared" si="0"/>
        <v>95.83308887830155</v>
      </c>
      <c r="F18" s="55">
        <v>24662360</v>
      </c>
      <c r="G18" s="55">
        <v>23836438.33</v>
      </c>
      <c r="H18" s="55">
        <v>8641508</v>
      </c>
      <c r="I18" s="55">
        <v>7911287</v>
      </c>
      <c r="J18" s="55">
        <v>5081059</v>
      </c>
      <c r="K18" s="55">
        <v>3864300.17</v>
      </c>
      <c r="L18" s="93">
        <f t="shared" si="2"/>
        <v>76.05304661882494</v>
      </c>
      <c r="M18" s="55">
        <v>5019900</v>
      </c>
      <c r="N18" s="55">
        <v>3750219.57</v>
      </c>
      <c r="O18" s="55">
        <v>0</v>
      </c>
      <c r="P18" s="55">
        <v>0</v>
      </c>
      <c r="Q18" s="55">
        <v>29000</v>
      </c>
      <c r="R18" s="55">
        <v>3986.11</v>
      </c>
      <c r="S18" s="55">
        <v>61159</v>
      </c>
      <c r="T18" s="55">
        <v>114080.6</v>
      </c>
      <c r="U18" s="55">
        <v>54159</v>
      </c>
      <c r="V18" s="55">
        <v>49492.6</v>
      </c>
      <c r="W18" s="55"/>
      <c r="X18" s="55"/>
      <c r="Y18" s="65">
        <f t="shared" si="7"/>
        <v>44291576.63</v>
      </c>
      <c r="Z18" s="66">
        <f t="shared" si="8"/>
        <v>41440950.38</v>
      </c>
      <c r="AA18" s="102">
        <f t="shared" si="5"/>
        <v>93.5639539910413</v>
      </c>
    </row>
    <row r="19" spans="1:27" s="2" customFormat="1" ht="29.25" customHeight="1">
      <c r="A19" s="11" t="s">
        <v>251</v>
      </c>
      <c r="B19" s="48" t="s">
        <v>252</v>
      </c>
      <c r="C19" s="55">
        <v>89471900</v>
      </c>
      <c r="D19" s="55">
        <v>78901200.92</v>
      </c>
      <c r="E19" s="93">
        <f>D19/C19*100</f>
        <v>88.18545366757607</v>
      </c>
      <c r="F19" s="55">
        <v>89471900</v>
      </c>
      <c r="G19" s="55">
        <v>78901200.92</v>
      </c>
      <c r="H19" s="55">
        <v>0</v>
      </c>
      <c r="I19" s="55">
        <v>0</v>
      </c>
      <c r="J19" s="55">
        <v>0</v>
      </c>
      <c r="K19" s="55">
        <v>0</v>
      </c>
      <c r="L19" s="93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65">
        <v>0</v>
      </c>
      <c r="V19" s="55">
        <v>0</v>
      </c>
      <c r="W19" s="55"/>
      <c r="X19" s="55"/>
      <c r="Y19" s="65">
        <f>C19+J19</f>
        <v>89471900</v>
      </c>
      <c r="Z19" s="66">
        <f t="shared" si="8"/>
        <v>78901200.92</v>
      </c>
      <c r="AA19" s="102">
        <f>Z19/Y19*100</f>
        <v>88.18545366757607</v>
      </c>
    </row>
    <row r="20" spans="1:27" s="2" customFormat="1" ht="28.5" customHeight="1">
      <c r="A20" s="11" t="s">
        <v>253</v>
      </c>
      <c r="B20" s="47" t="s">
        <v>254</v>
      </c>
      <c r="C20" s="55">
        <v>0</v>
      </c>
      <c r="D20" s="55">
        <v>0</v>
      </c>
      <c r="E20" s="93">
        <v>0</v>
      </c>
      <c r="F20" s="55">
        <v>0</v>
      </c>
      <c r="G20" s="55">
        <v>0</v>
      </c>
      <c r="H20" s="55">
        <v>0</v>
      </c>
      <c r="I20" s="55">
        <v>0</v>
      </c>
      <c r="J20" s="55">
        <v>1854136.98</v>
      </c>
      <c r="K20" s="55">
        <v>1854136</v>
      </c>
      <c r="L20" s="93">
        <f t="shared" si="2"/>
        <v>99.99994714522117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1854136.98</v>
      </c>
      <c r="T20" s="55">
        <v>1854136</v>
      </c>
      <c r="U20" s="55">
        <v>1854136.98</v>
      </c>
      <c r="V20" s="55">
        <v>1854136</v>
      </c>
      <c r="W20" s="55"/>
      <c r="X20" s="55"/>
      <c r="Y20" s="65">
        <f t="shared" si="7"/>
        <v>1854136.98</v>
      </c>
      <c r="Z20" s="66">
        <f t="shared" si="8"/>
        <v>1854136</v>
      </c>
      <c r="AA20" s="102">
        <f t="shared" si="5"/>
        <v>99.99994714522117</v>
      </c>
    </row>
    <row r="21" spans="1:27" s="2" customFormat="1" ht="28.5" customHeight="1">
      <c r="A21" s="11" t="s">
        <v>255</v>
      </c>
      <c r="B21" s="47" t="s">
        <v>256</v>
      </c>
      <c r="C21" s="55">
        <v>7699450</v>
      </c>
      <c r="D21" s="55">
        <v>7382529.59</v>
      </c>
      <c r="E21" s="93">
        <f>D21/C21*100</f>
        <v>95.88385650923118</v>
      </c>
      <c r="F21" s="55">
        <v>6925300</v>
      </c>
      <c r="G21" s="55">
        <v>6685324.92</v>
      </c>
      <c r="H21" s="55">
        <v>427600</v>
      </c>
      <c r="I21" s="55">
        <v>356524.25</v>
      </c>
      <c r="J21" s="55">
        <v>257300</v>
      </c>
      <c r="K21" s="55">
        <v>182323.13</v>
      </c>
      <c r="L21" s="93">
        <f t="shared" si="2"/>
        <v>70.8601360279829</v>
      </c>
      <c r="M21" s="55">
        <v>241300</v>
      </c>
      <c r="N21" s="55">
        <v>182323.13</v>
      </c>
      <c r="O21" s="55">
        <v>201600</v>
      </c>
      <c r="P21" s="55">
        <v>159914.4</v>
      </c>
      <c r="Q21" s="55">
        <v>2500</v>
      </c>
      <c r="R21" s="55">
        <v>2073.7</v>
      </c>
      <c r="S21" s="55">
        <v>16000</v>
      </c>
      <c r="T21" s="55">
        <v>0</v>
      </c>
      <c r="U21" s="55">
        <v>0</v>
      </c>
      <c r="V21" s="55">
        <v>0</v>
      </c>
      <c r="W21" s="55"/>
      <c r="X21" s="55"/>
      <c r="Y21" s="65">
        <f t="shared" si="7"/>
        <v>7956750</v>
      </c>
      <c r="Z21" s="66">
        <f t="shared" si="8"/>
        <v>7564852.72</v>
      </c>
      <c r="AA21" s="102">
        <f t="shared" si="5"/>
        <v>95.0746563609514</v>
      </c>
    </row>
    <row r="22" spans="1:27" s="2" customFormat="1" ht="28.5" customHeight="1">
      <c r="A22" s="11" t="s">
        <v>257</v>
      </c>
      <c r="B22" s="47" t="s">
        <v>258</v>
      </c>
      <c r="C22" s="55">
        <v>7469128</v>
      </c>
      <c r="D22" s="55">
        <v>7460296.57</v>
      </c>
      <c r="E22" s="93">
        <f>D22/C22*100</f>
        <v>99.88176089631882</v>
      </c>
      <c r="F22" s="55">
        <v>6542250</v>
      </c>
      <c r="G22" s="55">
        <v>6542250</v>
      </c>
      <c r="H22" s="55">
        <v>557010</v>
      </c>
      <c r="I22" s="55">
        <v>555726.97</v>
      </c>
      <c r="J22" s="55">
        <v>551672</v>
      </c>
      <c r="K22" s="55">
        <v>1754458.61</v>
      </c>
      <c r="L22" s="93">
        <f t="shared" si="2"/>
        <v>318.0256764889282</v>
      </c>
      <c r="M22" s="55">
        <v>215500</v>
      </c>
      <c r="N22" s="55">
        <v>1417444.61</v>
      </c>
      <c r="O22" s="55">
        <v>189500</v>
      </c>
      <c r="P22" s="55">
        <v>595560.6</v>
      </c>
      <c r="Q22" s="55">
        <v>10000</v>
      </c>
      <c r="R22" s="55">
        <v>9652.15</v>
      </c>
      <c r="S22" s="55">
        <v>336172</v>
      </c>
      <c r="T22" s="55">
        <v>337014</v>
      </c>
      <c r="U22" s="55">
        <v>336172</v>
      </c>
      <c r="V22" s="55">
        <v>336086</v>
      </c>
      <c r="W22" s="55"/>
      <c r="X22" s="55"/>
      <c r="Y22" s="65">
        <f t="shared" si="7"/>
        <v>8020800</v>
      </c>
      <c r="Z22" s="66">
        <f t="shared" si="8"/>
        <v>9214755.18</v>
      </c>
      <c r="AA22" s="102">
        <f t="shared" si="5"/>
        <v>114.885736834231</v>
      </c>
    </row>
    <row r="23" spans="1:27" s="2" customFormat="1" ht="28.5" customHeight="1">
      <c r="A23" s="11" t="s">
        <v>259</v>
      </c>
      <c r="B23" s="47" t="s">
        <v>260</v>
      </c>
      <c r="C23" s="55">
        <f>SUM(C24:C25)</f>
        <v>5250330</v>
      </c>
      <c r="D23" s="55">
        <f>SUM(D24:D25)</f>
        <v>5230817.25</v>
      </c>
      <c r="E23" s="93">
        <f>D23/C23*100</f>
        <v>99.62835193216426</v>
      </c>
      <c r="F23" s="55">
        <f aca="true" t="shared" si="9" ref="F23:K23">SUM(F24:F25)</f>
        <v>4602500</v>
      </c>
      <c r="G23" s="55">
        <f t="shared" si="9"/>
        <v>4591590.82</v>
      </c>
      <c r="H23" s="55">
        <f t="shared" si="9"/>
        <v>174430</v>
      </c>
      <c r="I23" s="55">
        <f t="shared" si="9"/>
        <v>173274.19</v>
      </c>
      <c r="J23" s="55">
        <f t="shared" si="9"/>
        <v>0</v>
      </c>
      <c r="K23" s="55">
        <f t="shared" si="9"/>
        <v>177595.2</v>
      </c>
      <c r="L23" s="93">
        <v>0</v>
      </c>
      <c r="M23" s="55">
        <f aca="true" t="shared" si="10" ref="M23:V23">SUM(M24:M25)</f>
        <v>0</v>
      </c>
      <c r="N23" s="55">
        <f t="shared" si="10"/>
        <v>177595.2</v>
      </c>
      <c r="O23" s="55">
        <f t="shared" si="10"/>
        <v>0</v>
      </c>
      <c r="P23" s="55">
        <f t="shared" si="10"/>
        <v>0</v>
      </c>
      <c r="Q23" s="55">
        <f t="shared" si="10"/>
        <v>0</v>
      </c>
      <c r="R23" s="55">
        <f t="shared" si="10"/>
        <v>0</v>
      </c>
      <c r="S23" s="55">
        <f t="shared" si="10"/>
        <v>0</v>
      </c>
      <c r="T23" s="55">
        <f t="shared" si="10"/>
        <v>0</v>
      </c>
      <c r="U23" s="55">
        <f t="shared" si="10"/>
        <v>0</v>
      </c>
      <c r="V23" s="55">
        <f t="shared" si="10"/>
        <v>0</v>
      </c>
      <c r="W23" s="55"/>
      <c r="X23" s="55"/>
      <c r="Y23" s="65">
        <f t="shared" si="7"/>
        <v>5250330</v>
      </c>
      <c r="Z23" s="66">
        <f t="shared" si="8"/>
        <v>5408412.45</v>
      </c>
      <c r="AA23" s="102">
        <f t="shared" si="5"/>
        <v>103.01090502882677</v>
      </c>
    </row>
    <row r="24" spans="1:27" s="25" customFormat="1" ht="21.75" customHeight="1">
      <c r="A24" s="9" t="s">
        <v>261</v>
      </c>
      <c r="B24" s="120" t="s">
        <v>118</v>
      </c>
      <c r="C24" s="56">
        <v>5082230</v>
      </c>
      <c r="D24" s="56">
        <v>5062771.65</v>
      </c>
      <c r="E24" s="94">
        <f aca="true" t="shared" si="11" ref="E24:E34">D24/C24*100</f>
        <v>99.61712968519726</v>
      </c>
      <c r="F24" s="56">
        <v>4602500</v>
      </c>
      <c r="G24" s="56">
        <v>4591590.82</v>
      </c>
      <c r="H24" s="56">
        <v>174430</v>
      </c>
      <c r="I24" s="56">
        <v>173274.19</v>
      </c>
      <c r="J24" s="56">
        <v>0</v>
      </c>
      <c r="K24" s="56">
        <v>177595.2</v>
      </c>
      <c r="L24" s="118">
        <v>0</v>
      </c>
      <c r="M24" s="56">
        <v>0</v>
      </c>
      <c r="N24" s="56">
        <v>177595.2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/>
      <c r="X24" s="56"/>
      <c r="Y24" s="109">
        <f t="shared" si="7"/>
        <v>5082230</v>
      </c>
      <c r="Z24" s="71">
        <f t="shared" si="8"/>
        <v>5240366.850000001</v>
      </c>
      <c r="AA24" s="110">
        <f t="shared" si="5"/>
        <v>103.1115642149214</v>
      </c>
    </row>
    <row r="25" spans="1:27" s="25" customFormat="1" ht="19.5" customHeight="1">
      <c r="A25" s="9" t="s">
        <v>262</v>
      </c>
      <c r="B25" s="120" t="s">
        <v>119</v>
      </c>
      <c r="C25" s="56">
        <v>168100</v>
      </c>
      <c r="D25" s="56">
        <v>168045.6</v>
      </c>
      <c r="E25" s="94">
        <f t="shared" si="11"/>
        <v>99.96763831052945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18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/>
      <c r="X25" s="56"/>
      <c r="Y25" s="109">
        <f t="shared" si="7"/>
        <v>168100</v>
      </c>
      <c r="Z25" s="71">
        <f t="shared" si="8"/>
        <v>168045.6</v>
      </c>
      <c r="AA25" s="110">
        <f t="shared" si="5"/>
        <v>99.96763831052945</v>
      </c>
    </row>
    <row r="26" spans="1:27" s="2" customFormat="1" ht="25.5" customHeight="1">
      <c r="A26" s="11" t="s">
        <v>117</v>
      </c>
      <c r="B26" s="46" t="s">
        <v>53</v>
      </c>
      <c r="C26" s="55">
        <f>SUM(C27:C29)</f>
        <v>1928620</v>
      </c>
      <c r="D26" s="55">
        <f>SUM(D27:D29)</f>
        <v>1807538.5999999999</v>
      </c>
      <c r="E26" s="94">
        <f t="shared" si="11"/>
        <v>93.72186330122055</v>
      </c>
      <c r="F26" s="55">
        <f aca="true" t="shared" si="12" ref="F26:K26">SUM(F27:F29)</f>
        <v>1637520</v>
      </c>
      <c r="G26" s="55">
        <f t="shared" si="12"/>
        <v>1549410.64</v>
      </c>
      <c r="H26" s="55">
        <f t="shared" si="12"/>
        <v>230500</v>
      </c>
      <c r="I26" s="55">
        <f t="shared" si="12"/>
        <v>198221.01</v>
      </c>
      <c r="J26" s="55">
        <f t="shared" si="12"/>
        <v>157705.02</v>
      </c>
      <c r="K26" s="55">
        <f t="shared" si="12"/>
        <v>164700</v>
      </c>
      <c r="L26" s="93">
        <v>0</v>
      </c>
      <c r="M26" s="55">
        <f aca="true" t="shared" si="13" ref="M26:V26">SUM(M27:M29)</f>
        <v>0</v>
      </c>
      <c r="N26" s="55">
        <f t="shared" si="13"/>
        <v>7000</v>
      </c>
      <c r="O26" s="55">
        <f t="shared" si="13"/>
        <v>0</v>
      </c>
      <c r="P26" s="55">
        <f t="shared" si="13"/>
        <v>0</v>
      </c>
      <c r="Q26" s="55">
        <f t="shared" si="13"/>
        <v>0</v>
      </c>
      <c r="R26" s="55">
        <f t="shared" si="13"/>
        <v>0</v>
      </c>
      <c r="S26" s="55">
        <f t="shared" si="13"/>
        <v>157705.02</v>
      </c>
      <c r="T26" s="55">
        <f t="shared" si="13"/>
        <v>157700</v>
      </c>
      <c r="U26" s="55">
        <f t="shared" si="13"/>
        <v>157705</v>
      </c>
      <c r="V26" s="55">
        <f t="shared" si="13"/>
        <v>157700</v>
      </c>
      <c r="W26" s="55"/>
      <c r="X26" s="55"/>
      <c r="Y26" s="66">
        <f>C26+J26</f>
        <v>2086325.02</v>
      </c>
      <c r="Z26" s="66">
        <f t="shared" si="8"/>
        <v>1972238.5999999999</v>
      </c>
      <c r="AA26" s="102">
        <f t="shared" si="5"/>
        <v>94.53170436502745</v>
      </c>
    </row>
    <row r="27" spans="1:27" s="25" customFormat="1" ht="25.5" customHeight="1">
      <c r="A27" s="9" t="s">
        <v>263</v>
      </c>
      <c r="B27" s="91" t="s">
        <v>265</v>
      </c>
      <c r="C27" s="56">
        <v>457500</v>
      </c>
      <c r="D27" s="56">
        <v>402649.41</v>
      </c>
      <c r="E27" s="94">
        <f t="shared" si="11"/>
        <v>88.01079999999999</v>
      </c>
      <c r="F27" s="56">
        <v>166400</v>
      </c>
      <c r="G27" s="56">
        <v>144521.45</v>
      </c>
      <c r="H27" s="56">
        <v>230500</v>
      </c>
      <c r="I27" s="56">
        <v>198221.01</v>
      </c>
      <c r="J27" s="56">
        <v>0</v>
      </c>
      <c r="K27" s="56">
        <v>7000</v>
      </c>
      <c r="L27" s="94">
        <v>0</v>
      </c>
      <c r="M27" s="56">
        <v>0</v>
      </c>
      <c r="N27" s="56">
        <v>7000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/>
      <c r="X27" s="56"/>
      <c r="Y27" s="57">
        <f t="shared" si="7"/>
        <v>457500</v>
      </c>
      <c r="Z27" s="119">
        <f t="shared" si="8"/>
        <v>409649.41</v>
      </c>
      <c r="AA27" s="121">
        <f t="shared" si="5"/>
        <v>89.54085464480875</v>
      </c>
    </row>
    <row r="28" spans="1:27" s="25" customFormat="1" ht="25.5" customHeight="1">
      <c r="A28" s="9" t="s">
        <v>264</v>
      </c>
      <c r="B28" s="91" t="s">
        <v>266</v>
      </c>
      <c r="C28" s="56">
        <v>1396700</v>
      </c>
      <c r="D28" s="56">
        <v>1330469.19</v>
      </c>
      <c r="E28" s="94">
        <f t="shared" si="11"/>
        <v>95.25805040452495</v>
      </c>
      <c r="F28" s="56">
        <v>1396700</v>
      </c>
      <c r="G28" s="56">
        <v>1330469.19</v>
      </c>
      <c r="H28" s="56">
        <v>0</v>
      </c>
      <c r="I28" s="56">
        <v>0</v>
      </c>
      <c r="J28" s="56">
        <v>0</v>
      </c>
      <c r="K28" s="56">
        <v>0</v>
      </c>
      <c r="L28" s="94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/>
      <c r="X28" s="56"/>
      <c r="Y28" s="57">
        <f>C28+J28</f>
        <v>1396700</v>
      </c>
      <c r="Z28" s="119">
        <f t="shared" si="8"/>
        <v>1330469.19</v>
      </c>
      <c r="AA28" s="121">
        <f>Z28/Y28*100</f>
        <v>95.25805040452495</v>
      </c>
    </row>
    <row r="29" spans="1:27" s="25" customFormat="1" ht="28.5" customHeight="1">
      <c r="A29" s="9" t="s">
        <v>267</v>
      </c>
      <c r="B29" s="91" t="s">
        <v>268</v>
      </c>
      <c r="C29" s="56">
        <v>74420</v>
      </c>
      <c r="D29" s="56">
        <v>74420</v>
      </c>
      <c r="E29" s="94">
        <f t="shared" si="11"/>
        <v>100</v>
      </c>
      <c r="F29" s="56">
        <v>74420</v>
      </c>
      <c r="G29" s="56">
        <v>74420</v>
      </c>
      <c r="H29" s="56">
        <v>0</v>
      </c>
      <c r="I29" s="56">
        <v>0</v>
      </c>
      <c r="J29" s="56">
        <v>157705.02</v>
      </c>
      <c r="K29" s="56">
        <v>157700</v>
      </c>
      <c r="L29" s="94">
        <f>K29/J29*100</f>
        <v>99.99681684197498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157705.02</v>
      </c>
      <c r="T29" s="56">
        <v>157700</v>
      </c>
      <c r="U29" s="56">
        <v>157705</v>
      </c>
      <c r="V29" s="56">
        <v>157700</v>
      </c>
      <c r="W29" s="56"/>
      <c r="X29" s="56"/>
      <c r="Y29" s="57">
        <f t="shared" si="7"/>
        <v>232125.02</v>
      </c>
      <c r="Z29" s="119">
        <f t="shared" si="8"/>
        <v>232120</v>
      </c>
      <c r="AA29" s="121">
        <f t="shared" si="5"/>
        <v>99.99783737229188</v>
      </c>
    </row>
    <row r="30" spans="1:27" s="2" customFormat="1" ht="28.5" customHeight="1">
      <c r="A30" s="11" t="s">
        <v>52</v>
      </c>
      <c r="B30" s="46" t="s">
        <v>269</v>
      </c>
      <c r="C30" s="55">
        <v>1754085</v>
      </c>
      <c r="D30" s="55">
        <v>1593635.06</v>
      </c>
      <c r="E30" s="93">
        <f t="shared" si="11"/>
        <v>90.8527842151321</v>
      </c>
      <c r="F30" s="55">
        <v>1627300</v>
      </c>
      <c r="G30" s="55">
        <v>1470061.86</v>
      </c>
      <c r="H30" s="55">
        <v>69785</v>
      </c>
      <c r="I30" s="55">
        <v>68173.42</v>
      </c>
      <c r="J30" s="55">
        <v>0</v>
      </c>
      <c r="K30" s="55">
        <v>0</v>
      </c>
      <c r="L30" s="93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 t="e">
        <f>#REF!+#REF!</f>
        <v>#REF!</v>
      </c>
      <c r="X30" s="55" t="e">
        <f>#REF!+#REF!</f>
        <v>#REF!</v>
      </c>
      <c r="Y30" s="65">
        <f t="shared" si="7"/>
        <v>1754085</v>
      </c>
      <c r="Z30" s="66">
        <f t="shared" si="8"/>
        <v>1593635.06</v>
      </c>
      <c r="AA30" s="102">
        <f t="shared" si="5"/>
        <v>90.8527842151321</v>
      </c>
    </row>
    <row r="31" spans="1:27" s="2" customFormat="1" ht="28.5" customHeight="1">
      <c r="A31" s="11" t="s">
        <v>281</v>
      </c>
      <c r="B31" s="47" t="s">
        <v>282</v>
      </c>
      <c r="C31" s="55">
        <f>SUM(C32:C33)</f>
        <v>12641</v>
      </c>
      <c r="D31" s="55">
        <f>SUM(D32:D33)</f>
        <v>2219.42</v>
      </c>
      <c r="E31" s="93">
        <f t="shared" si="11"/>
        <v>17.557313503678508</v>
      </c>
      <c r="F31" s="55">
        <f aca="true" t="shared" si="14" ref="F31:K31">SUM(F32:F33)</f>
        <v>0</v>
      </c>
      <c r="G31" s="55">
        <f t="shared" si="14"/>
        <v>0</v>
      </c>
      <c r="H31" s="55">
        <f t="shared" si="14"/>
        <v>0</v>
      </c>
      <c r="I31" s="55">
        <f t="shared" si="14"/>
        <v>0</v>
      </c>
      <c r="J31" s="55">
        <f t="shared" si="14"/>
        <v>1749744</v>
      </c>
      <c r="K31" s="55">
        <f t="shared" si="14"/>
        <v>1749260.94</v>
      </c>
      <c r="L31" s="93">
        <f>K31/J31*100</f>
        <v>99.97239253285052</v>
      </c>
      <c r="M31" s="55">
        <f aca="true" t="shared" si="15" ref="M31:V31">SUM(M32:M33)</f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5">
        <f t="shared" si="15"/>
        <v>0</v>
      </c>
      <c r="R31" s="55">
        <f t="shared" si="15"/>
        <v>0</v>
      </c>
      <c r="S31" s="55">
        <f t="shared" si="15"/>
        <v>1749744</v>
      </c>
      <c r="T31" s="55">
        <f t="shared" si="15"/>
        <v>1749260.94</v>
      </c>
      <c r="U31" s="55">
        <f t="shared" si="15"/>
        <v>1749744</v>
      </c>
      <c r="V31" s="55">
        <f t="shared" si="15"/>
        <v>1749260.94</v>
      </c>
      <c r="W31" s="55"/>
      <c r="X31" s="55"/>
      <c r="Y31" s="65">
        <f t="shared" si="7"/>
        <v>1762385</v>
      </c>
      <c r="Z31" s="66">
        <f t="shared" si="8"/>
        <v>1751480.3599999999</v>
      </c>
      <c r="AA31" s="102">
        <f t="shared" si="5"/>
        <v>99.38125664937002</v>
      </c>
    </row>
    <row r="32" spans="1:27" s="25" customFormat="1" ht="38.25" customHeight="1">
      <c r="A32" s="24" t="s">
        <v>287</v>
      </c>
      <c r="B32" s="122" t="s">
        <v>289</v>
      </c>
      <c r="C32" s="56">
        <v>0</v>
      </c>
      <c r="D32" s="56">
        <v>0</v>
      </c>
      <c r="E32" s="118">
        <v>0</v>
      </c>
      <c r="F32" s="56">
        <v>0</v>
      </c>
      <c r="G32" s="56">
        <v>0</v>
      </c>
      <c r="H32" s="56">
        <v>0</v>
      </c>
      <c r="I32" s="56">
        <v>0</v>
      </c>
      <c r="J32" s="56">
        <v>576000</v>
      </c>
      <c r="K32" s="56">
        <v>575516.94</v>
      </c>
      <c r="L32" s="123">
        <f>K32/J32*100</f>
        <v>99.91613541666665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576000</v>
      </c>
      <c r="T32" s="56">
        <v>575516.94</v>
      </c>
      <c r="U32" s="56">
        <v>576000</v>
      </c>
      <c r="V32" s="56">
        <v>575516.94</v>
      </c>
      <c r="W32" s="56"/>
      <c r="X32" s="56"/>
      <c r="Y32" s="57">
        <f>C32+J32</f>
        <v>576000</v>
      </c>
      <c r="Z32" s="119">
        <f>D32+K32</f>
        <v>575516.94</v>
      </c>
      <c r="AA32" s="121">
        <f>Z32/Y32*100</f>
        <v>99.91613541666665</v>
      </c>
    </row>
    <row r="33" spans="1:27" s="25" customFormat="1" ht="43.5" customHeight="1">
      <c r="A33" s="24" t="s">
        <v>288</v>
      </c>
      <c r="B33" s="122" t="s">
        <v>290</v>
      </c>
      <c r="C33" s="56">
        <v>12641</v>
      </c>
      <c r="D33" s="56">
        <v>2219.42</v>
      </c>
      <c r="E33" s="118">
        <f t="shared" si="11"/>
        <v>17.557313503678508</v>
      </c>
      <c r="F33" s="56">
        <v>0</v>
      </c>
      <c r="G33" s="56">
        <v>0</v>
      </c>
      <c r="H33" s="56">
        <v>0</v>
      </c>
      <c r="I33" s="56">
        <v>0</v>
      </c>
      <c r="J33" s="56">
        <v>1173744</v>
      </c>
      <c r="K33" s="56">
        <v>1173744</v>
      </c>
      <c r="L33" s="123">
        <f>K33/J33*100</f>
        <v>100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1173744</v>
      </c>
      <c r="T33" s="56">
        <v>1173744</v>
      </c>
      <c r="U33" s="56">
        <v>1173744</v>
      </c>
      <c r="V33" s="56">
        <v>1173744</v>
      </c>
      <c r="W33" s="56"/>
      <c r="X33" s="56"/>
      <c r="Y33" s="57">
        <f>C33+J33</f>
        <v>1186385</v>
      </c>
      <c r="Z33" s="119">
        <f>D33+K33</f>
        <v>1175963.42</v>
      </c>
      <c r="AA33" s="121">
        <f>Z33/Y33*100</f>
        <v>99.12156846217711</v>
      </c>
    </row>
    <row r="34" spans="1:27" s="2" customFormat="1" ht="36.75" customHeight="1">
      <c r="A34" s="11" t="s">
        <v>270</v>
      </c>
      <c r="B34" s="46" t="s">
        <v>271</v>
      </c>
      <c r="C34" s="55">
        <v>421023</v>
      </c>
      <c r="D34" s="55">
        <v>312695.99</v>
      </c>
      <c r="E34" s="93">
        <f t="shared" si="11"/>
        <v>74.27052441315557</v>
      </c>
      <c r="F34" s="55">
        <v>421023</v>
      </c>
      <c r="G34" s="55">
        <v>312695.99</v>
      </c>
      <c r="H34" s="55">
        <v>0</v>
      </c>
      <c r="I34" s="55">
        <v>0</v>
      </c>
      <c r="J34" s="55">
        <v>213638</v>
      </c>
      <c r="K34" s="55">
        <v>212410</v>
      </c>
      <c r="L34" s="93">
        <f>K34/J34*100</f>
        <v>99.42519589211656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213638</v>
      </c>
      <c r="T34" s="55">
        <v>212410</v>
      </c>
      <c r="U34" s="55">
        <v>213638</v>
      </c>
      <c r="V34" s="55">
        <v>212410</v>
      </c>
      <c r="W34" s="55" t="e">
        <f>#REF!+#REF!</f>
        <v>#REF!</v>
      </c>
      <c r="X34" s="55" t="e">
        <f>#REF!+#REF!</f>
        <v>#REF!</v>
      </c>
      <c r="Y34" s="65">
        <f>C34+J34</f>
        <v>634661</v>
      </c>
      <c r="Z34" s="66">
        <f t="shared" si="8"/>
        <v>525105.99</v>
      </c>
      <c r="AA34" s="102">
        <f>Z34/Y34*100</f>
        <v>82.73802707272071</v>
      </c>
    </row>
    <row r="35" spans="1:27" s="2" customFormat="1" ht="36.75" customHeight="1">
      <c r="A35" s="11" t="s">
        <v>283</v>
      </c>
      <c r="B35" s="46" t="s">
        <v>284</v>
      </c>
      <c r="C35" s="55">
        <v>179105</v>
      </c>
      <c r="D35" s="55">
        <v>179105</v>
      </c>
      <c r="E35" s="93">
        <f t="shared" si="0"/>
        <v>100</v>
      </c>
      <c r="F35" s="55">
        <v>179105</v>
      </c>
      <c r="G35" s="55">
        <v>179105</v>
      </c>
      <c r="H35" s="55">
        <v>0</v>
      </c>
      <c r="I35" s="55">
        <v>0</v>
      </c>
      <c r="J35" s="55">
        <v>113356</v>
      </c>
      <c r="K35" s="55">
        <v>111614</v>
      </c>
      <c r="L35" s="93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113356</v>
      </c>
      <c r="T35" s="55">
        <v>111614</v>
      </c>
      <c r="U35" s="55">
        <v>113356</v>
      </c>
      <c r="V35" s="55">
        <v>111614</v>
      </c>
      <c r="W35" s="55" t="e">
        <f>#REF!+#REF!</f>
        <v>#REF!</v>
      </c>
      <c r="X35" s="55" t="e">
        <f>#REF!+#REF!</f>
        <v>#REF!</v>
      </c>
      <c r="Y35" s="65">
        <f>C35+J35</f>
        <v>292461</v>
      </c>
      <c r="Z35" s="66">
        <f t="shared" si="8"/>
        <v>290719</v>
      </c>
      <c r="AA35" s="102">
        <f>Z35/Y35*100</f>
        <v>99.40436502644798</v>
      </c>
    </row>
    <row r="36" spans="1:27" s="72" customFormat="1" ht="25.5" customHeight="1">
      <c r="A36" s="73" t="s">
        <v>285</v>
      </c>
      <c r="B36" s="74" t="s">
        <v>295</v>
      </c>
      <c r="C36" s="75">
        <f>C37+C38+C39</f>
        <v>11688350</v>
      </c>
      <c r="D36" s="75">
        <f>D37+D38+D39</f>
        <v>11601444.98</v>
      </c>
      <c r="E36" s="92">
        <f>D36/C36*100</f>
        <v>99.25648171042106</v>
      </c>
      <c r="F36" s="75">
        <f aca="true" t="shared" si="16" ref="F36:K36">F37+F38+F39</f>
        <v>0</v>
      </c>
      <c r="G36" s="75">
        <f t="shared" si="16"/>
        <v>0</v>
      </c>
      <c r="H36" s="75">
        <f t="shared" si="16"/>
        <v>0</v>
      </c>
      <c r="I36" s="75">
        <f t="shared" si="16"/>
        <v>0</v>
      </c>
      <c r="J36" s="75">
        <f t="shared" si="16"/>
        <v>3262620</v>
      </c>
      <c r="K36" s="75">
        <f t="shared" si="16"/>
        <v>3262620</v>
      </c>
      <c r="L36" s="92">
        <f>K36/J36*100</f>
        <v>100</v>
      </c>
      <c r="M36" s="75">
        <f aca="true" t="shared" si="17" ref="M36:V36">M37+M38+M39</f>
        <v>0</v>
      </c>
      <c r="N36" s="75">
        <f t="shared" si="17"/>
        <v>0</v>
      </c>
      <c r="O36" s="75">
        <f t="shared" si="17"/>
        <v>0</v>
      </c>
      <c r="P36" s="75">
        <f t="shared" si="17"/>
        <v>0</v>
      </c>
      <c r="Q36" s="75">
        <f t="shared" si="17"/>
        <v>0</v>
      </c>
      <c r="R36" s="75">
        <f t="shared" si="17"/>
        <v>0</v>
      </c>
      <c r="S36" s="75">
        <f t="shared" si="17"/>
        <v>3262620</v>
      </c>
      <c r="T36" s="75">
        <f t="shared" si="17"/>
        <v>3262620</v>
      </c>
      <c r="U36" s="75">
        <f t="shared" si="17"/>
        <v>3262620</v>
      </c>
      <c r="V36" s="75">
        <f t="shared" si="17"/>
        <v>3262620</v>
      </c>
      <c r="W36" s="75">
        <f>W37+W41+W44+W49+W58+W59+W65+W66+W68+W70+W72+W74+W75+W76+W79+W82</f>
        <v>0</v>
      </c>
      <c r="X36" s="75">
        <f>X37+X41+X44+X49+X58+X59+X65+X66+X68+X70+X72+X74+X75+X76+X79+X82</f>
        <v>0</v>
      </c>
      <c r="Y36" s="75">
        <f>Y37+Y38+Y39</f>
        <v>14950970</v>
      </c>
      <c r="Z36" s="75">
        <f>Z37+Z38+Z39</f>
        <v>14864064.98</v>
      </c>
      <c r="AA36" s="101">
        <f>Z36/Y36*100</f>
        <v>99.41873323269327</v>
      </c>
    </row>
    <row r="37" spans="1:27" s="2" customFormat="1" ht="28.5" customHeight="1">
      <c r="A37" s="11" t="s">
        <v>273</v>
      </c>
      <c r="B37" s="47" t="s">
        <v>278</v>
      </c>
      <c r="C37" s="55">
        <v>9321150</v>
      </c>
      <c r="D37" s="55">
        <v>9236426.19</v>
      </c>
      <c r="E37" s="93">
        <f t="shared" si="0"/>
        <v>99.09105839944642</v>
      </c>
      <c r="F37" s="55">
        <v>0</v>
      </c>
      <c r="G37" s="55">
        <v>0</v>
      </c>
      <c r="H37" s="55">
        <v>0</v>
      </c>
      <c r="I37" s="55">
        <v>0</v>
      </c>
      <c r="J37" s="55">
        <v>3262620</v>
      </c>
      <c r="K37" s="55">
        <v>3262620</v>
      </c>
      <c r="L37" s="93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3262620</v>
      </c>
      <c r="T37" s="55">
        <v>3262620</v>
      </c>
      <c r="U37" s="55">
        <v>3262620</v>
      </c>
      <c r="V37" s="55">
        <v>3262620</v>
      </c>
      <c r="W37" s="55"/>
      <c r="X37" s="55"/>
      <c r="Y37" s="65">
        <f aca="true" t="shared" si="18" ref="Y37:Z39">C37+J37</f>
        <v>12583770</v>
      </c>
      <c r="Z37" s="65">
        <f t="shared" si="18"/>
        <v>12499046.19</v>
      </c>
      <c r="AA37" s="102">
        <f t="shared" si="5"/>
        <v>99.3267215627749</v>
      </c>
    </row>
    <row r="38" spans="1:27" s="2" customFormat="1" ht="24.75" customHeight="1">
      <c r="A38" s="11" t="s">
        <v>274</v>
      </c>
      <c r="B38" s="47" t="s">
        <v>276</v>
      </c>
      <c r="C38" s="55">
        <v>1007900</v>
      </c>
      <c r="D38" s="55">
        <v>1005920.07</v>
      </c>
      <c r="E38" s="93">
        <f t="shared" si="0"/>
        <v>99.80355888481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93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/>
      <c r="X38" s="55"/>
      <c r="Y38" s="65">
        <f t="shared" si="18"/>
        <v>1007900</v>
      </c>
      <c r="Z38" s="65">
        <f t="shared" si="18"/>
        <v>1005920.07</v>
      </c>
      <c r="AA38" s="102">
        <f t="shared" si="5"/>
        <v>99.80355888481</v>
      </c>
    </row>
    <row r="39" spans="1:27" s="2" customFormat="1" ht="28.5" customHeight="1">
      <c r="A39" s="11" t="s">
        <v>275</v>
      </c>
      <c r="B39" s="47" t="s">
        <v>277</v>
      </c>
      <c r="C39" s="55">
        <v>1359300</v>
      </c>
      <c r="D39" s="55">
        <v>1359098.72</v>
      </c>
      <c r="E39" s="93">
        <f t="shared" si="0"/>
        <v>99.98519237843007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93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/>
      <c r="X39" s="55"/>
      <c r="Y39" s="65">
        <f t="shared" si="18"/>
        <v>1359300</v>
      </c>
      <c r="Z39" s="65">
        <f t="shared" si="18"/>
        <v>1359098.72</v>
      </c>
      <c r="AA39" s="102">
        <f t="shared" si="5"/>
        <v>99.98519237843007</v>
      </c>
    </row>
    <row r="40" spans="1:27" s="72" customFormat="1" ht="25.5" customHeight="1">
      <c r="A40" s="73" t="s">
        <v>54</v>
      </c>
      <c r="B40" s="74" t="s">
        <v>13</v>
      </c>
      <c r="C40" s="75">
        <f>C41+C45+C48+C53+C62+C63+C69+C70+C72+C74+C76+C78+C79+C80+C83+C86</f>
        <v>8575080</v>
      </c>
      <c r="D40" s="75">
        <f>D41+D45+D48+D53+D62+D63+D69+D70+D72+D74+D76+D78+D79+D80+D83+D86</f>
        <v>8463070.04</v>
      </c>
      <c r="E40" s="92">
        <f t="shared" si="0"/>
        <v>98.69377358578578</v>
      </c>
      <c r="F40" s="75">
        <f aca="true" t="shared" si="19" ref="F40:K40">F41+F45+F48+F53+F62+F63+F69+F70+F72+F74+F76+F78+F79+F80+F83+F86</f>
        <v>5074830</v>
      </c>
      <c r="G40" s="75">
        <f t="shared" si="19"/>
        <v>5074829.61</v>
      </c>
      <c r="H40" s="75">
        <f t="shared" si="19"/>
        <v>103000</v>
      </c>
      <c r="I40" s="75">
        <f t="shared" si="19"/>
        <v>102939.13</v>
      </c>
      <c r="J40" s="75">
        <f t="shared" si="19"/>
        <v>55000</v>
      </c>
      <c r="K40" s="75">
        <f t="shared" si="19"/>
        <v>53879.37</v>
      </c>
      <c r="L40" s="92">
        <f>K40/J40*100</f>
        <v>97.96249090909092</v>
      </c>
      <c r="M40" s="75">
        <f aca="true" t="shared" si="20" ref="M40:Z40">M41+M45+M48+M53+M62+M63+M69+M70+M72+M74+M76+M78+M79+M80+M83+M86</f>
        <v>55000</v>
      </c>
      <c r="N40" s="75">
        <f t="shared" si="20"/>
        <v>53879.37</v>
      </c>
      <c r="O40" s="75">
        <f t="shared" si="20"/>
        <v>0</v>
      </c>
      <c r="P40" s="75">
        <f t="shared" si="20"/>
        <v>0</v>
      </c>
      <c r="Q40" s="75">
        <f t="shared" si="20"/>
        <v>0</v>
      </c>
      <c r="R40" s="75">
        <f t="shared" si="20"/>
        <v>1623.36</v>
      </c>
      <c r="S40" s="75">
        <f t="shared" si="20"/>
        <v>0</v>
      </c>
      <c r="T40" s="75">
        <f t="shared" si="20"/>
        <v>0</v>
      </c>
      <c r="U40" s="75">
        <f t="shared" si="20"/>
        <v>0</v>
      </c>
      <c r="V40" s="75">
        <f t="shared" si="20"/>
        <v>0</v>
      </c>
      <c r="W40" s="75">
        <f t="shared" si="20"/>
        <v>0</v>
      </c>
      <c r="X40" s="75">
        <f t="shared" si="20"/>
        <v>0</v>
      </c>
      <c r="Y40" s="75">
        <f t="shared" si="20"/>
        <v>8630080</v>
      </c>
      <c r="Z40" s="75">
        <f t="shared" si="20"/>
        <v>8516949.41</v>
      </c>
      <c r="AA40" s="101">
        <f t="shared" si="5"/>
        <v>98.68911307890541</v>
      </c>
    </row>
    <row r="41" spans="1:27" s="13" customFormat="1" ht="42.75" customHeight="1" hidden="1">
      <c r="A41" s="12" t="s">
        <v>55</v>
      </c>
      <c r="B41" s="41" t="s">
        <v>215</v>
      </c>
      <c r="C41" s="58">
        <f>SUM(C42:C44)</f>
        <v>0</v>
      </c>
      <c r="D41" s="58">
        <f>SUM(D42:D44)</f>
        <v>0</v>
      </c>
      <c r="E41" s="94" t="e">
        <f t="shared" si="0"/>
        <v>#DIV/0!</v>
      </c>
      <c r="F41" s="58">
        <f aca="true" t="shared" si="21" ref="F41:K41">SUM(F42:F44)</f>
        <v>0</v>
      </c>
      <c r="G41" s="58">
        <f t="shared" si="21"/>
        <v>0</v>
      </c>
      <c r="H41" s="58">
        <f t="shared" si="21"/>
        <v>0</v>
      </c>
      <c r="I41" s="58">
        <f t="shared" si="21"/>
        <v>0</v>
      </c>
      <c r="J41" s="58">
        <f t="shared" si="21"/>
        <v>0</v>
      </c>
      <c r="K41" s="58">
        <f t="shared" si="21"/>
        <v>0</v>
      </c>
      <c r="L41" s="94">
        <v>0</v>
      </c>
      <c r="M41" s="58">
        <f aca="true" t="shared" si="22" ref="M41:X41">SUM(M42:M44)</f>
        <v>0</v>
      </c>
      <c r="N41" s="58">
        <f t="shared" si="22"/>
        <v>0</v>
      </c>
      <c r="O41" s="58">
        <f t="shared" si="22"/>
        <v>0</v>
      </c>
      <c r="P41" s="58">
        <f t="shared" si="22"/>
        <v>0</v>
      </c>
      <c r="Q41" s="58">
        <f t="shared" si="22"/>
        <v>0</v>
      </c>
      <c r="R41" s="58">
        <f t="shared" si="22"/>
        <v>0</v>
      </c>
      <c r="S41" s="58">
        <f t="shared" si="22"/>
        <v>0</v>
      </c>
      <c r="T41" s="58">
        <f t="shared" si="22"/>
        <v>0</v>
      </c>
      <c r="U41" s="58">
        <f t="shared" si="22"/>
        <v>0</v>
      </c>
      <c r="V41" s="58">
        <f t="shared" si="22"/>
        <v>0</v>
      </c>
      <c r="W41" s="58">
        <f t="shared" si="22"/>
        <v>0</v>
      </c>
      <c r="X41" s="58">
        <f t="shared" si="22"/>
        <v>0</v>
      </c>
      <c r="Y41" s="67">
        <f t="shared" si="7"/>
        <v>0</v>
      </c>
      <c r="Z41" s="68">
        <f aca="true" t="shared" si="23" ref="Z41:Z135">D41+K41</f>
        <v>0</v>
      </c>
      <c r="AA41" s="104" t="e">
        <f t="shared" si="5"/>
        <v>#DIV/0!</v>
      </c>
    </row>
    <row r="42" spans="1:27" s="25" customFormat="1" ht="42.75" customHeight="1" hidden="1">
      <c r="A42" s="24" t="s">
        <v>56</v>
      </c>
      <c r="B42" s="42" t="s">
        <v>120</v>
      </c>
      <c r="C42" s="56">
        <v>0</v>
      </c>
      <c r="D42" s="56">
        <v>0</v>
      </c>
      <c r="E42" s="94" t="e">
        <f t="shared" si="0"/>
        <v>#DIV/0!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94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/>
      <c r="X42" s="59"/>
      <c r="Y42" s="109">
        <f t="shared" si="7"/>
        <v>0</v>
      </c>
      <c r="Z42" s="71">
        <f t="shared" si="23"/>
        <v>0</v>
      </c>
      <c r="AA42" s="104" t="e">
        <f t="shared" si="5"/>
        <v>#DIV/0!</v>
      </c>
    </row>
    <row r="43" spans="1:27" s="25" customFormat="1" ht="97.5" customHeight="1" hidden="1">
      <c r="A43" s="28" t="s">
        <v>14</v>
      </c>
      <c r="B43" s="50" t="s">
        <v>15</v>
      </c>
      <c r="C43" s="56">
        <v>0</v>
      </c>
      <c r="D43" s="56">
        <v>0</v>
      </c>
      <c r="E43" s="94" t="e">
        <f t="shared" si="0"/>
        <v>#DIV/0!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94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/>
      <c r="Y43" s="109">
        <f t="shared" si="7"/>
        <v>0</v>
      </c>
      <c r="Z43" s="71">
        <f t="shared" si="23"/>
        <v>0</v>
      </c>
      <c r="AA43" s="104" t="e">
        <f t="shared" si="5"/>
        <v>#DIV/0!</v>
      </c>
    </row>
    <row r="44" spans="1:27" s="25" customFormat="1" ht="31.5" customHeight="1" hidden="1">
      <c r="A44" s="24" t="s">
        <v>57</v>
      </c>
      <c r="B44" s="42" t="s">
        <v>58</v>
      </c>
      <c r="C44" s="56">
        <v>0</v>
      </c>
      <c r="D44" s="56">
        <v>0</v>
      </c>
      <c r="E44" s="94" t="e">
        <f t="shared" si="0"/>
        <v>#DIV/0!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94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/>
      <c r="U44" s="59">
        <v>0</v>
      </c>
      <c r="V44" s="59"/>
      <c r="W44" s="59"/>
      <c r="X44" s="59"/>
      <c r="Y44" s="109">
        <f t="shared" si="7"/>
        <v>0</v>
      </c>
      <c r="Z44" s="71">
        <f t="shared" si="23"/>
        <v>0</v>
      </c>
      <c r="AA44" s="104" t="e">
        <f t="shared" si="5"/>
        <v>#DIV/0!</v>
      </c>
    </row>
    <row r="45" spans="1:27" s="13" customFormat="1" ht="44.25" customHeight="1" hidden="1">
      <c r="A45" s="12" t="s">
        <v>59</v>
      </c>
      <c r="B45" s="41" t="s">
        <v>60</v>
      </c>
      <c r="C45" s="58">
        <f>SUM(C46:C47)</f>
        <v>0</v>
      </c>
      <c r="D45" s="58">
        <f>SUM(D46:D47)</f>
        <v>0</v>
      </c>
      <c r="E45" s="94" t="e">
        <f t="shared" si="0"/>
        <v>#DIV/0!</v>
      </c>
      <c r="F45" s="58">
        <f aca="true" t="shared" si="24" ref="F45:K45">SUM(F46:F47)</f>
        <v>0</v>
      </c>
      <c r="G45" s="58">
        <f t="shared" si="24"/>
        <v>0</v>
      </c>
      <c r="H45" s="58">
        <f t="shared" si="24"/>
        <v>0</v>
      </c>
      <c r="I45" s="58">
        <f t="shared" si="24"/>
        <v>0</v>
      </c>
      <c r="J45" s="58">
        <f t="shared" si="24"/>
        <v>0</v>
      </c>
      <c r="K45" s="58">
        <f t="shared" si="24"/>
        <v>0</v>
      </c>
      <c r="L45" s="94">
        <v>0</v>
      </c>
      <c r="M45" s="58">
        <f aca="true" t="shared" si="25" ref="M45:X45">SUM(M46:M47)</f>
        <v>0</v>
      </c>
      <c r="N45" s="58">
        <f t="shared" si="25"/>
        <v>0</v>
      </c>
      <c r="O45" s="58">
        <f t="shared" si="25"/>
        <v>0</v>
      </c>
      <c r="P45" s="58">
        <f t="shared" si="25"/>
        <v>0</v>
      </c>
      <c r="Q45" s="58">
        <f t="shared" si="25"/>
        <v>0</v>
      </c>
      <c r="R45" s="58">
        <f t="shared" si="25"/>
        <v>0</v>
      </c>
      <c r="S45" s="58">
        <f t="shared" si="25"/>
        <v>0</v>
      </c>
      <c r="T45" s="58">
        <f t="shared" si="25"/>
        <v>0</v>
      </c>
      <c r="U45" s="58">
        <f t="shared" si="25"/>
        <v>0</v>
      </c>
      <c r="V45" s="58">
        <f t="shared" si="25"/>
        <v>0</v>
      </c>
      <c r="W45" s="58">
        <f t="shared" si="25"/>
        <v>0</v>
      </c>
      <c r="X45" s="58">
        <f t="shared" si="25"/>
        <v>0</v>
      </c>
      <c r="Y45" s="67">
        <f t="shared" si="7"/>
        <v>0</v>
      </c>
      <c r="Z45" s="68">
        <f t="shared" si="23"/>
        <v>0</v>
      </c>
      <c r="AA45" s="104" t="e">
        <f t="shared" si="5"/>
        <v>#DIV/0!</v>
      </c>
    </row>
    <row r="46" spans="1:27" s="25" customFormat="1" ht="47.25" customHeight="1" hidden="1">
      <c r="A46" s="24" t="s">
        <v>61</v>
      </c>
      <c r="B46" s="42" t="s">
        <v>121</v>
      </c>
      <c r="C46" s="56">
        <v>0</v>
      </c>
      <c r="D46" s="56">
        <v>0</v>
      </c>
      <c r="E46" s="94" t="e">
        <f t="shared" si="0"/>
        <v>#DIV/0!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94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/>
      <c r="X46" s="59"/>
      <c r="Y46" s="109">
        <f t="shared" si="7"/>
        <v>0</v>
      </c>
      <c r="Z46" s="71">
        <f t="shared" si="23"/>
        <v>0</v>
      </c>
      <c r="AA46" s="104" t="e">
        <f t="shared" si="5"/>
        <v>#DIV/0!</v>
      </c>
    </row>
    <row r="47" spans="1:27" s="25" customFormat="1" ht="43.5" customHeight="1" hidden="1">
      <c r="A47" s="24" t="s">
        <v>62</v>
      </c>
      <c r="B47" s="42" t="s">
        <v>63</v>
      </c>
      <c r="C47" s="56">
        <v>0</v>
      </c>
      <c r="D47" s="56">
        <v>0</v>
      </c>
      <c r="E47" s="94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94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/>
      <c r="X47" s="59"/>
      <c r="Y47" s="109">
        <f t="shared" si="7"/>
        <v>0</v>
      </c>
      <c r="Z47" s="71">
        <f t="shared" si="23"/>
        <v>0</v>
      </c>
      <c r="AA47" s="104" t="e">
        <f t="shared" si="5"/>
        <v>#DIV/0!</v>
      </c>
    </row>
    <row r="48" spans="1:27" s="13" customFormat="1" ht="53.25" customHeight="1">
      <c r="A48" s="12" t="s">
        <v>64</v>
      </c>
      <c r="B48" s="41" t="s">
        <v>122</v>
      </c>
      <c r="C48" s="58">
        <f>SUM(C49:C52)</f>
        <v>1692800</v>
      </c>
      <c r="D48" s="58">
        <f>SUM(D49:D52)</f>
        <v>1616742.0199999998</v>
      </c>
      <c r="E48" s="94">
        <f t="shared" si="0"/>
        <v>95.50697188090736</v>
      </c>
      <c r="F48" s="58">
        <f aca="true" t="shared" si="26" ref="F48:K48">SUM(F52:F52)</f>
        <v>0</v>
      </c>
      <c r="G48" s="58">
        <f t="shared" si="26"/>
        <v>0</v>
      </c>
      <c r="H48" s="58">
        <f t="shared" si="26"/>
        <v>0</v>
      </c>
      <c r="I48" s="58">
        <f t="shared" si="26"/>
        <v>0</v>
      </c>
      <c r="J48" s="58">
        <f t="shared" si="26"/>
        <v>0</v>
      </c>
      <c r="K48" s="58">
        <f t="shared" si="26"/>
        <v>0</v>
      </c>
      <c r="L48" s="94">
        <v>0</v>
      </c>
      <c r="M48" s="58">
        <f aca="true" t="shared" si="27" ref="M48:V48">SUM(M52:M52)</f>
        <v>0</v>
      </c>
      <c r="N48" s="58">
        <f t="shared" si="27"/>
        <v>0</v>
      </c>
      <c r="O48" s="58">
        <f t="shared" si="27"/>
        <v>0</v>
      </c>
      <c r="P48" s="58">
        <f t="shared" si="27"/>
        <v>0</v>
      </c>
      <c r="Q48" s="58">
        <f t="shared" si="27"/>
        <v>0</v>
      </c>
      <c r="R48" s="58">
        <f t="shared" si="27"/>
        <v>0</v>
      </c>
      <c r="S48" s="58">
        <f t="shared" si="27"/>
        <v>0</v>
      </c>
      <c r="T48" s="58">
        <f t="shared" si="27"/>
        <v>0</v>
      </c>
      <c r="U48" s="58">
        <f t="shared" si="27"/>
        <v>0</v>
      </c>
      <c r="V48" s="58">
        <f t="shared" si="27"/>
        <v>0</v>
      </c>
      <c r="W48" s="58"/>
      <c r="X48" s="58"/>
      <c r="Y48" s="67">
        <f t="shared" si="7"/>
        <v>1692800</v>
      </c>
      <c r="Z48" s="68">
        <f t="shared" si="23"/>
        <v>1616742.0199999998</v>
      </c>
      <c r="AA48" s="104">
        <f t="shared" si="5"/>
        <v>95.50697188090736</v>
      </c>
    </row>
    <row r="49" spans="1:27" s="14" customFormat="1" ht="27.75" customHeight="1">
      <c r="A49" s="9" t="s">
        <v>219</v>
      </c>
      <c r="B49" s="51" t="s">
        <v>228</v>
      </c>
      <c r="C49" s="59">
        <v>500</v>
      </c>
      <c r="D49" s="59">
        <v>412.28</v>
      </c>
      <c r="E49" s="94">
        <f t="shared" si="0"/>
        <v>82.45599999999999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94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/>
      <c r="X49" s="59"/>
      <c r="Y49" s="109">
        <f t="shared" si="7"/>
        <v>500</v>
      </c>
      <c r="Z49" s="71">
        <f>D49+K49</f>
        <v>412.28</v>
      </c>
      <c r="AA49" s="104">
        <f>Z49/Y49*100</f>
        <v>82.45599999999999</v>
      </c>
    </row>
    <row r="50" spans="1:27" s="14" customFormat="1" ht="25.5" customHeight="1">
      <c r="A50" s="9" t="s">
        <v>224</v>
      </c>
      <c r="B50" s="51" t="s">
        <v>229</v>
      </c>
      <c r="C50" s="59">
        <v>73800</v>
      </c>
      <c r="D50" s="59">
        <v>72679.61</v>
      </c>
      <c r="E50" s="94">
        <f t="shared" si="0"/>
        <v>98.4818563685637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94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/>
      <c r="X50" s="59"/>
      <c r="Y50" s="109">
        <f t="shared" si="7"/>
        <v>73800</v>
      </c>
      <c r="Z50" s="71">
        <f>D50+K50</f>
        <v>72679.61</v>
      </c>
      <c r="AA50" s="104">
        <f>Z50/Y50*100</f>
        <v>98.4818563685637</v>
      </c>
    </row>
    <row r="51" spans="1:27" s="29" customFormat="1" ht="36" customHeight="1">
      <c r="A51" s="24" t="s">
        <v>113</v>
      </c>
      <c r="B51" s="51" t="s">
        <v>65</v>
      </c>
      <c r="C51" s="56">
        <v>1518500</v>
      </c>
      <c r="D51" s="56">
        <v>1453277.91</v>
      </c>
      <c r="E51" s="94">
        <f>D51/C51*100</f>
        <v>95.70483437602897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94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/>
      <c r="X51" s="59"/>
      <c r="Y51" s="109">
        <f>C51+J51</f>
        <v>1518500</v>
      </c>
      <c r="Z51" s="71">
        <f>D51+K51</f>
        <v>1453277.91</v>
      </c>
      <c r="AA51" s="104">
        <f>Z51/Y51*100</f>
        <v>95.70483437602897</v>
      </c>
    </row>
    <row r="52" spans="1:27" s="29" customFormat="1" ht="29.25" customHeight="1">
      <c r="A52" s="24" t="s">
        <v>225</v>
      </c>
      <c r="B52" s="51" t="s">
        <v>230</v>
      </c>
      <c r="C52" s="56">
        <v>100000</v>
      </c>
      <c r="D52" s="56">
        <v>90372.22</v>
      </c>
      <c r="E52" s="94">
        <f t="shared" si="0"/>
        <v>90.37222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94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/>
      <c r="X52" s="59"/>
      <c r="Y52" s="109">
        <f t="shared" si="7"/>
        <v>100000</v>
      </c>
      <c r="Z52" s="71">
        <f>D52+K52</f>
        <v>90372.22</v>
      </c>
      <c r="AA52" s="104">
        <f>Z52/Y52*100</f>
        <v>90.37222</v>
      </c>
    </row>
    <row r="53" spans="1:27" s="14" customFormat="1" ht="30" customHeight="1" hidden="1">
      <c r="A53" s="12" t="s">
        <v>66</v>
      </c>
      <c r="B53" s="41" t="s">
        <v>123</v>
      </c>
      <c r="C53" s="58">
        <f>SUM(C54:C61)</f>
        <v>0</v>
      </c>
      <c r="D53" s="58">
        <f>SUM(D54:D61)</f>
        <v>0</v>
      </c>
      <c r="E53" s="94" t="e">
        <f t="shared" si="0"/>
        <v>#DIV/0!</v>
      </c>
      <c r="F53" s="58">
        <f aca="true" t="shared" si="28" ref="F53:K53">SUM(F54:F61)</f>
        <v>0</v>
      </c>
      <c r="G53" s="58">
        <f t="shared" si="28"/>
        <v>0</v>
      </c>
      <c r="H53" s="58">
        <f t="shared" si="28"/>
        <v>0</v>
      </c>
      <c r="I53" s="58">
        <f t="shared" si="28"/>
        <v>0</v>
      </c>
      <c r="J53" s="58">
        <f t="shared" si="28"/>
        <v>0</v>
      </c>
      <c r="K53" s="58">
        <f t="shared" si="28"/>
        <v>0</v>
      </c>
      <c r="L53" s="94">
        <v>0</v>
      </c>
      <c r="M53" s="58">
        <f aca="true" t="shared" si="29" ref="M53:X53">SUM(M54:M61)</f>
        <v>0</v>
      </c>
      <c r="N53" s="58">
        <f t="shared" si="29"/>
        <v>0</v>
      </c>
      <c r="O53" s="58">
        <f t="shared" si="29"/>
        <v>0</v>
      </c>
      <c r="P53" s="58">
        <f t="shared" si="29"/>
        <v>0</v>
      </c>
      <c r="Q53" s="58">
        <f t="shared" si="29"/>
        <v>0</v>
      </c>
      <c r="R53" s="58">
        <f t="shared" si="29"/>
        <v>0</v>
      </c>
      <c r="S53" s="58">
        <f t="shared" si="29"/>
        <v>0</v>
      </c>
      <c r="T53" s="58">
        <f t="shared" si="29"/>
        <v>0</v>
      </c>
      <c r="U53" s="58">
        <f t="shared" si="29"/>
        <v>0</v>
      </c>
      <c r="V53" s="58">
        <f t="shared" si="29"/>
        <v>0</v>
      </c>
      <c r="W53" s="58">
        <f t="shared" si="29"/>
        <v>0</v>
      </c>
      <c r="X53" s="58">
        <f t="shared" si="29"/>
        <v>0</v>
      </c>
      <c r="Y53" s="67">
        <f t="shared" si="7"/>
        <v>0</v>
      </c>
      <c r="Z53" s="68">
        <f t="shared" si="23"/>
        <v>0</v>
      </c>
      <c r="AA53" s="104" t="e">
        <f t="shared" si="5"/>
        <v>#DIV/0!</v>
      </c>
    </row>
    <row r="54" spans="1:27" s="25" customFormat="1" ht="27.75" customHeight="1" hidden="1">
      <c r="A54" s="24" t="s">
        <v>68</v>
      </c>
      <c r="B54" s="42" t="s">
        <v>124</v>
      </c>
      <c r="C54" s="56">
        <v>0</v>
      </c>
      <c r="D54" s="56">
        <v>0</v>
      </c>
      <c r="E54" s="94" t="e">
        <f t="shared" si="0"/>
        <v>#DIV/0!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94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/>
      <c r="X54" s="59"/>
      <c r="Y54" s="109">
        <f t="shared" si="7"/>
        <v>0</v>
      </c>
      <c r="Z54" s="71">
        <f t="shared" si="23"/>
        <v>0</v>
      </c>
      <c r="AA54" s="104" t="e">
        <f t="shared" si="5"/>
        <v>#DIV/0!</v>
      </c>
    </row>
    <row r="55" spans="1:27" s="25" customFormat="1" ht="25.5" customHeight="1" hidden="1">
      <c r="A55" s="24" t="s">
        <v>69</v>
      </c>
      <c r="B55" s="42" t="s">
        <v>78</v>
      </c>
      <c r="C55" s="56">
        <v>0</v>
      </c>
      <c r="D55" s="56">
        <v>0</v>
      </c>
      <c r="E55" s="94" t="e">
        <f t="shared" si="0"/>
        <v>#DIV/0!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94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/>
      <c r="X55" s="59"/>
      <c r="Y55" s="109">
        <f t="shared" si="7"/>
        <v>0</v>
      </c>
      <c r="Z55" s="71">
        <f t="shared" si="23"/>
        <v>0</v>
      </c>
      <c r="AA55" s="104" t="e">
        <f t="shared" si="5"/>
        <v>#DIV/0!</v>
      </c>
    </row>
    <row r="56" spans="1:27" s="25" customFormat="1" ht="27" customHeight="1" hidden="1">
      <c r="A56" s="24" t="s">
        <v>70</v>
      </c>
      <c r="B56" s="49" t="s">
        <v>75</v>
      </c>
      <c r="C56" s="56">
        <v>0</v>
      </c>
      <c r="D56" s="56">
        <v>0</v>
      </c>
      <c r="E56" s="94" t="e">
        <f t="shared" si="0"/>
        <v>#DIV/0!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94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/>
      <c r="X56" s="59"/>
      <c r="Y56" s="109">
        <f aca="true" t="shared" si="30" ref="Y56:Y101">C56+J56</f>
        <v>0</v>
      </c>
      <c r="Z56" s="71">
        <f t="shared" si="23"/>
        <v>0</v>
      </c>
      <c r="AA56" s="104" t="e">
        <f t="shared" si="5"/>
        <v>#DIV/0!</v>
      </c>
    </row>
    <row r="57" spans="1:27" s="25" customFormat="1" ht="27" customHeight="1" hidden="1">
      <c r="A57" s="24" t="s">
        <v>71</v>
      </c>
      <c r="B57" s="49" t="s">
        <v>76</v>
      </c>
      <c r="C57" s="56">
        <v>0</v>
      </c>
      <c r="D57" s="56">
        <v>0</v>
      </c>
      <c r="E57" s="94" t="e">
        <f t="shared" si="0"/>
        <v>#DIV/0!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94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/>
      <c r="X57" s="59"/>
      <c r="Y57" s="109">
        <f t="shared" si="30"/>
        <v>0</v>
      </c>
      <c r="Z57" s="71">
        <f t="shared" si="23"/>
        <v>0</v>
      </c>
      <c r="AA57" s="104" t="e">
        <f t="shared" si="5"/>
        <v>#DIV/0!</v>
      </c>
    </row>
    <row r="58" spans="1:27" s="25" customFormat="1" ht="36" hidden="1">
      <c r="A58" s="28">
        <v>90407</v>
      </c>
      <c r="B58" s="49" t="s">
        <v>67</v>
      </c>
      <c r="C58" s="56">
        <v>0</v>
      </c>
      <c r="D58" s="56">
        <v>0</v>
      </c>
      <c r="E58" s="94" t="e">
        <f t="shared" si="0"/>
        <v>#DIV/0!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94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/>
      <c r="X58" s="59"/>
      <c r="Y58" s="109">
        <f t="shared" si="30"/>
        <v>0</v>
      </c>
      <c r="Z58" s="71">
        <f t="shared" si="23"/>
        <v>0</v>
      </c>
      <c r="AA58" s="104" t="e">
        <f t="shared" si="5"/>
        <v>#DIV/0!</v>
      </c>
    </row>
    <row r="59" spans="1:27" s="25" customFormat="1" ht="26.25" customHeight="1" hidden="1">
      <c r="A59" s="24" t="s">
        <v>72</v>
      </c>
      <c r="B59" s="42" t="s">
        <v>125</v>
      </c>
      <c r="C59" s="56">
        <v>0</v>
      </c>
      <c r="D59" s="56">
        <v>0</v>
      </c>
      <c r="E59" s="94" t="e">
        <f t="shared" si="0"/>
        <v>#DIV/0!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94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/>
      <c r="X59" s="59"/>
      <c r="Y59" s="109">
        <f t="shared" si="30"/>
        <v>0</v>
      </c>
      <c r="Z59" s="71">
        <f t="shared" si="23"/>
        <v>0</v>
      </c>
      <c r="AA59" s="104" t="e">
        <f t="shared" si="5"/>
        <v>#DIV/0!</v>
      </c>
    </row>
    <row r="60" spans="1:27" s="25" customFormat="1" ht="29.25" customHeight="1" hidden="1">
      <c r="A60" s="24" t="s">
        <v>73</v>
      </c>
      <c r="B60" s="42" t="s">
        <v>77</v>
      </c>
      <c r="C60" s="56">
        <v>0</v>
      </c>
      <c r="D60" s="56">
        <v>0</v>
      </c>
      <c r="E60" s="94" t="e">
        <f t="shared" si="0"/>
        <v>#DIV/0!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94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/>
      <c r="X60" s="59"/>
      <c r="Y60" s="109">
        <f t="shared" si="30"/>
        <v>0</v>
      </c>
      <c r="Z60" s="71">
        <f t="shared" si="23"/>
        <v>0</v>
      </c>
      <c r="AA60" s="104" t="e">
        <f t="shared" si="5"/>
        <v>#DIV/0!</v>
      </c>
    </row>
    <row r="61" spans="1:27" s="25" customFormat="1" ht="28.5" customHeight="1" hidden="1">
      <c r="A61" s="24" t="s">
        <v>74</v>
      </c>
      <c r="B61" s="42" t="s">
        <v>126</v>
      </c>
      <c r="C61" s="56">
        <v>0</v>
      </c>
      <c r="D61" s="56">
        <v>0</v>
      </c>
      <c r="E61" s="94" t="e">
        <f t="shared" si="0"/>
        <v>#DIV/0!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94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/>
      <c r="X61" s="59"/>
      <c r="Y61" s="109">
        <f t="shared" si="30"/>
        <v>0</v>
      </c>
      <c r="Z61" s="71">
        <f t="shared" si="23"/>
        <v>0</v>
      </c>
      <c r="AA61" s="104" t="e">
        <f t="shared" si="5"/>
        <v>#DIV/0!</v>
      </c>
    </row>
    <row r="62" spans="1:27" s="13" customFormat="1" ht="27.75" customHeight="1">
      <c r="A62" s="12" t="s">
        <v>79</v>
      </c>
      <c r="B62" s="52" t="s">
        <v>80</v>
      </c>
      <c r="C62" s="58">
        <v>24864</v>
      </c>
      <c r="D62" s="58">
        <v>24864</v>
      </c>
      <c r="E62" s="94">
        <f t="shared" si="0"/>
        <v>100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94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/>
      <c r="X62" s="58"/>
      <c r="Y62" s="67">
        <f t="shared" si="30"/>
        <v>24864</v>
      </c>
      <c r="Z62" s="68">
        <f t="shared" si="23"/>
        <v>24864</v>
      </c>
      <c r="AA62" s="104">
        <f t="shared" si="5"/>
        <v>100</v>
      </c>
    </row>
    <row r="63" spans="1:27" s="13" customFormat="1" ht="79.5" customHeight="1" hidden="1">
      <c r="A63" s="12" t="s">
        <v>81</v>
      </c>
      <c r="B63" s="41" t="s">
        <v>216</v>
      </c>
      <c r="C63" s="58">
        <f>C64+C65+C66+C67+C68</f>
        <v>0</v>
      </c>
      <c r="D63" s="58">
        <f>D64+D65+D66+D67+D68</f>
        <v>0</v>
      </c>
      <c r="E63" s="94" t="e">
        <f t="shared" si="0"/>
        <v>#DIV/0!</v>
      </c>
      <c r="F63" s="58">
        <f aca="true" t="shared" si="31" ref="F63:K63">F64+F65+F66+F67+F68</f>
        <v>0</v>
      </c>
      <c r="G63" s="58">
        <f t="shared" si="31"/>
        <v>0</v>
      </c>
      <c r="H63" s="58">
        <f t="shared" si="31"/>
        <v>0</v>
      </c>
      <c r="I63" s="58">
        <f t="shared" si="31"/>
        <v>0</v>
      </c>
      <c r="J63" s="58">
        <f t="shared" si="31"/>
        <v>0</v>
      </c>
      <c r="K63" s="58">
        <f t="shared" si="31"/>
        <v>0</v>
      </c>
      <c r="L63" s="94">
        <v>0</v>
      </c>
      <c r="M63" s="58">
        <f aca="true" t="shared" si="32" ref="M63:X63">M64+M65+M66+M67+M68</f>
        <v>0</v>
      </c>
      <c r="N63" s="58">
        <f t="shared" si="32"/>
        <v>0</v>
      </c>
      <c r="O63" s="58">
        <f t="shared" si="32"/>
        <v>0</v>
      </c>
      <c r="P63" s="58">
        <f t="shared" si="32"/>
        <v>0</v>
      </c>
      <c r="Q63" s="58">
        <f t="shared" si="32"/>
        <v>0</v>
      </c>
      <c r="R63" s="58">
        <f t="shared" si="32"/>
        <v>0</v>
      </c>
      <c r="S63" s="58">
        <f t="shared" si="32"/>
        <v>0</v>
      </c>
      <c r="T63" s="58">
        <f t="shared" si="32"/>
        <v>0</v>
      </c>
      <c r="U63" s="58">
        <f t="shared" si="32"/>
        <v>0</v>
      </c>
      <c r="V63" s="58">
        <f t="shared" si="32"/>
        <v>0</v>
      </c>
      <c r="W63" s="58">
        <f t="shared" si="32"/>
        <v>0</v>
      </c>
      <c r="X63" s="58">
        <f t="shared" si="32"/>
        <v>0</v>
      </c>
      <c r="Y63" s="67">
        <f t="shared" si="30"/>
        <v>0</v>
      </c>
      <c r="Z63" s="68">
        <f t="shared" si="23"/>
        <v>0</v>
      </c>
      <c r="AA63" s="104" t="e">
        <f t="shared" si="5"/>
        <v>#DIV/0!</v>
      </c>
    </row>
    <row r="64" spans="1:27" s="25" customFormat="1" ht="31.5" customHeight="1" hidden="1">
      <c r="A64" s="24" t="s">
        <v>127</v>
      </c>
      <c r="B64" s="42" t="s">
        <v>132</v>
      </c>
      <c r="C64" s="56">
        <v>0</v>
      </c>
      <c r="D64" s="56">
        <v>0</v>
      </c>
      <c r="E64" s="95" t="e">
        <f t="shared" si="0"/>
        <v>#DIV/0!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95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/>
      <c r="X64" s="59"/>
      <c r="Y64" s="67">
        <f t="shared" si="30"/>
        <v>0</v>
      </c>
      <c r="Z64" s="68">
        <f t="shared" si="23"/>
        <v>0</v>
      </c>
      <c r="AA64" s="104" t="e">
        <f t="shared" si="5"/>
        <v>#DIV/0!</v>
      </c>
    </row>
    <row r="65" spans="1:27" s="25" customFormat="1" ht="37.5" customHeight="1" hidden="1">
      <c r="A65" s="24" t="s">
        <v>128</v>
      </c>
      <c r="B65" s="42" t="s">
        <v>133</v>
      </c>
      <c r="C65" s="56">
        <v>0</v>
      </c>
      <c r="D65" s="56">
        <v>0</v>
      </c>
      <c r="E65" s="95" t="e">
        <f t="shared" si="0"/>
        <v>#DIV/0!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95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/>
      <c r="X65" s="59"/>
      <c r="Y65" s="67">
        <f t="shared" si="30"/>
        <v>0</v>
      </c>
      <c r="Z65" s="68">
        <f t="shared" si="23"/>
        <v>0</v>
      </c>
      <c r="AA65" s="104" t="e">
        <f t="shared" si="5"/>
        <v>#DIV/0!</v>
      </c>
    </row>
    <row r="66" spans="1:27" s="25" customFormat="1" ht="42" customHeight="1" hidden="1">
      <c r="A66" s="24" t="s">
        <v>129</v>
      </c>
      <c r="B66" s="42" t="s">
        <v>134</v>
      </c>
      <c r="C66" s="56">
        <v>0</v>
      </c>
      <c r="D66" s="56">
        <v>0</v>
      </c>
      <c r="E66" s="95" t="e">
        <f t="shared" si="0"/>
        <v>#DIV/0!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95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/>
      <c r="X66" s="59"/>
      <c r="Y66" s="67">
        <f t="shared" si="30"/>
        <v>0</v>
      </c>
      <c r="Z66" s="68">
        <f t="shared" si="23"/>
        <v>0</v>
      </c>
      <c r="AA66" s="104" t="e">
        <f t="shared" si="5"/>
        <v>#DIV/0!</v>
      </c>
    </row>
    <row r="67" spans="1:27" s="25" customFormat="1" ht="52.5" customHeight="1" hidden="1">
      <c r="A67" s="24" t="s">
        <v>130</v>
      </c>
      <c r="B67" s="42" t="s">
        <v>135</v>
      </c>
      <c r="C67" s="56">
        <v>0</v>
      </c>
      <c r="D67" s="56">
        <v>0</v>
      </c>
      <c r="E67" s="95" t="e">
        <f t="shared" si="0"/>
        <v>#DIV/0!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95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/>
      <c r="X67" s="59"/>
      <c r="Y67" s="67">
        <f t="shared" si="30"/>
        <v>0</v>
      </c>
      <c r="Z67" s="68">
        <f t="shared" si="23"/>
        <v>0</v>
      </c>
      <c r="AA67" s="104" t="e">
        <f t="shared" si="5"/>
        <v>#DIV/0!</v>
      </c>
    </row>
    <row r="68" spans="1:27" s="25" customFormat="1" ht="48.75" customHeight="1" hidden="1">
      <c r="A68" s="24" t="s">
        <v>131</v>
      </c>
      <c r="B68" s="42" t="s">
        <v>136</v>
      </c>
      <c r="C68" s="56">
        <v>0</v>
      </c>
      <c r="D68" s="56">
        <v>0</v>
      </c>
      <c r="E68" s="95" t="e">
        <f t="shared" si="0"/>
        <v>#DIV/0!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95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/>
      <c r="X68" s="59"/>
      <c r="Y68" s="67">
        <f t="shared" si="30"/>
        <v>0</v>
      </c>
      <c r="Z68" s="68">
        <f t="shared" si="23"/>
        <v>0</v>
      </c>
      <c r="AA68" s="104" t="e">
        <f t="shared" si="5"/>
        <v>#DIV/0!</v>
      </c>
    </row>
    <row r="69" spans="1:27" s="13" customFormat="1" ht="30.75" customHeight="1">
      <c r="A69" s="12" t="s">
        <v>82</v>
      </c>
      <c r="B69" s="41" t="s">
        <v>137</v>
      </c>
      <c r="C69" s="58">
        <v>42178</v>
      </c>
      <c r="D69" s="58">
        <v>42177.86</v>
      </c>
      <c r="E69" s="94">
        <f t="shared" si="0"/>
        <v>99.9996680734032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94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/>
      <c r="X69" s="58"/>
      <c r="Y69" s="67">
        <f t="shared" si="30"/>
        <v>42178</v>
      </c>
      <c r="Z69" s="68">
        <f t="shared" si="23"/>
        <v>42177.86</v>
      </c>
      <c r="AA69" s="104">
        <f t="shared" si="5"/>
        <v>99.9996680734032</v>
      </c>
    </row>
    <row r="70" spans="1:27" s="13" customFormat="1" ht="51.75" customHeight="1">
      <c r="A70" s="12" t="s">
        <v>83</v>
      </c>
      <c r="B70" s="41" t="s">
        <v>138</v>
      </c>
      <c r="C70" s="58">
        <f>C71</f>
        <v>5331845</v>
      </c>
      <c r="D70" s="58">
        <f>D71</f>
        <v>5331682.57</v>
      </c>
      <c r="E70" s="94">
        <f t="shared" si="0"/>
        <v>99.99695358736048</v>
      </c>
      <c r="F70" s="58">
        <f aca="true" t="shared" si="33" ref="F70:K70">F71</f>
        <v>5074830</v>
      </c>
      <c r="G70" s="58">
        <f t="shared" si="33"/>
        <v>5074829.61</v>
      </c>
      <c r="H70" s="58">
        <f t="shared" si="33"/>
        <v>103000</v>
      </c>
      <c r="I70" s="58">
        <f t="shared" si="33"/>
        <v>102939.13</v>
      </c>
      <c r="J70" s="58">
        <f t="shared" si="33"/>
        <v>55000</v>
      </c>
      <c r="K70" s="58">
        <f t="shared" si="33"/>
        <v>37699.37</v>
      </c>
      <c r="L70" s="94">
        <f>K70/J70*100</f>
        <v>68.5443090909091</v>
      </c>
      <c r="M70" s="58">
        <f aca="true" t="shared" si="34" ref="M70:X70">M71</f>
        <v>55000</v>
      </c>
      <c r="N70" s="58">
        <f t="shared" si="34"/>
        <v>37699.37</v>
      </c>
      <c r="O70" s="58">
        <f t="shared" si="34"/>
        <v>0</v>
      </c>
      <c r="P70" s="58">
        <f t="shared" si="34"/>
        <v>0</v>
      </c>
      <c r="Q70" s="58">
        <f t="shared" si="34"/>
        <v>0</v>
      </c>
      <c r="R70" s="58">
        <f t="shared" si="34"/>
        <v>1623.36</v>
      </c>
      <c r="S70" s="58">
        <f t="shared" si="34"/>
        <v>0</v>
      </c>
      <c r="T70" s="58">
        <f t="shared" si="34"/>
        <v>0</v>
      </c>
      <c r="U70" s="58">
        <f t="shared" si="34"/>
        <v>0</v>
      </c>
      <c r="V70" s="58">
        <f t="shared" si="34"/>
        <v>0</v>
      </c>
      <c r="W70" s="58">
        <f t="shared" si="34"/>
        <v>0</v>
      </c>
      <c r="X70" s="58">
        <f t="shared" si="34"/>
        <v>0</v>
      </c>
      <c r="Y70" s="67">
        <f t="shared" si="30"/>
        <v>5386845</v>
      </c>
      <c r="Z70" s="68">
        <f t="shared" si="23"/>
        <v>5369381.94</v>
      </c>
      <c r="AA70" s="104">
        <f t="shared" si="5"/>
        <v>99.6758202621386</v>
      </c>
    </row>
    <row r="71" spans="1:27" s="29" customFormat="1" ht="51" customHeight="1">
      <c r="A71" s="24" t="s">
        <v>84</v>
      </c>
      <c r="B71" s="89" t="s">
        <v>139</v>
      </c>
      <c r="C71" s="56">
        <v>5331845</v>
      </c>
      <c r="D71" s="56">
        <v>5331682.57</v>
      </c>
      <c r="E71" s="95">
        <f t="shared" si="0"/>
        <v>99.99695358736048</v>
      </c>
      <c r="F71" s="59">
        <v>5074830</v>
      </c>
      <c r="G71" s="59">
        <v>5074829.61</v>
      </c>
      <c r="H71" s="59">
        <v>103000</v>
      </c>
      <c r="I71" s="59">
        <v>102939.13</v>
      </c>
      <c r="J71" s="59">
        <v>55000</v>
      </c>
      <c r="K71" s="59">
        <v>37699.37</v>
      </c>
      <c r="L71" s="95">
        <f>K71/J71*100</f>
        <v>68.5443090909091</v>
      </c>
      <c r="M71" s="59">
        <v>55000</v>
      </c>
      <c r="N71" s="59">
        <v>37699.37</v>
      </c>
      <c r="O71" s="59">
        <v>0</v>
      </c>
      <c r="P71" s="59">
        <v>0</v>
      </c>
      <c r="Q71" s="59">
        <v>0</v>
      </c>
      <c r="R71" s="59">
        <v>1623.36</v>
      </c>
      <c r="S71" s="59">
        <v>0</v>
      </c>
      <c r="T71" s="59">
        <v>0</v>
      </c>
      <c r="U71" s="59"/>
      <c r="V71" s="59">
        <v>0</v>
      </c>
      <c r="W71" s="59"/>
      <c r="X71" s="59"/>
      <c r="Y71" s="109">
        <f t="shared" si="30"/>
        <v>5386845</v>
      </c>
      <c r="Z71" s="68">
        <f t="shared" si="23"/>
        <v>5369381.94</v>
      </c>
      <c r="AA71" s="104">
        <f t="shared" si="5"/>
        <v>99.6758202621386</v>
      </c>
    </row>
    <row r="72" spans="1:27" s="13" customFormat="1" ht="26.25" customHeight="1">
      <c r="A72" s="12" t="s">
        <v>85</v>
      </c>
      <c r="B72" s="52" t="s">
        <v>89</v>
      </c>
      <c r="C72" s="58">
        <f>C73</f>
        <v>39239</v>
      </c>
      <c r="D72" s="58">
        <f>D73</f>
        <v>38906.8</v>
      </c>
      <c r="E72" s="94">
        <f t="shared" si="0"/>
        <v>99.1533933076786</v>
      </c>
      <c r="F72" s="58">
        <f aca="true" t="shared" si="35" ref="F72:K72">F73</f>
        <v>0</v>
      </c>
      <c r="G72" s="58">
        <f t="shared" si="35"/>
        <v>0</v>
      </c>
      <c r="H72" s="58">
        <f t="shared" si="35"/>
        <v>0</v>
      </c>
      <c r="I72" s="58">
        <f t="shared" si="35"/>
        <v>0</v>
      </c>
      <c r="J72" s="58">
        <f t="shared" si="35"/>
        <v>0</v>
      </c>
      <c r="K72" s="58">
        <f t="shared" si="35"/>
        <v>0</v>
      </c>
      <c r="L72" s="94">
        <v>0</v>
      </c>
      <c r="M72" s="58">
        <f aca="true" t="shared" si="36" ref="M72:Z72">M73</f>
        <v>0</v>
      </c>
      <c r="N72" s="58">
        <f t="shared" si="36"/>
        <v>0</v>
      </c>
      <c r="O72" s="58">
        <f t="shared" si="36"/>
        <v>0</v>
      </c>
      <c r="P72" s="58">
        <f t="shared" si="36"/>
        <v>0</v>
      </c>
      <c r="Q72" s="58">
        <f t="shared" si="36"/>
        <v>0</v>
      </c>
      <c r="R72" s="58">
        <f t="shared" si="36"/>
        <v>0</v>
      </c>
      <c r="S72" s="58">
        <f t="shared" si="36"/>
        <v>0</v>
      </c>
      <c r="T72" s="58">
        <f t="shared" si="36"/>
        <v>0</v>
      </c>
      <c r="U72" s="58">
        <f t="shared" si="36"/>
        <v>0</v>
      </c>
      <c r="V72" s="58">
        <f t="shared" si="36"/>
        <v>0</v>
      </c>
      <c r="W72" s="58">
        <f t="shared" si="36"/>
        <v>0</v>
      </c>
      <c r="X72" s="58">
        <f t="shared" si="36"/>
        <v>0</v>
      </c>
      <c r="Y72" s="58">
        <f t="shared" si="36"/>
        <v>39239</v>
      </c>
      <c r="Z72" s="58">
        <f t="shared" si="36"/>
        <v>38906.8</v>
      </c>
      <c r="AA72" s="104">
        <f t="shared" si="5"/>
        <v>99.1533933076786</v>
      </c>
    </row>
    <row r="73" spans="1:27" s="2" customFormat="1" ht="29.25" customHeight="1">
      <c r="A73" s="11" t="s">
        <v>86</v>
      </c>
      <c r="B73" s="46" t="s">
        <v>88</v>
      </c>
      <c r="C73" s="55">
        <v>39239</v>
      </c>
      <c r="D73" s="55">
        <v>38906.8</v>
      </c>
      <c r="E73" s="96">
        <f t="shared" si="0"/>
        <v>99.1533933076786</v>
      </c>
      <c r="F73" s="55">
        <v>0</v>
      </c>
      <c r="G73" s="55">
        <v>0</v>
      </c>
      <c r="H73" s="55">
        <v>0</v>
      </c>
      <c r="I73" s="55">
        <v>0</v>
      </c>
      <c r="J73" s="55">
        <f>J76+J77</f>
        <v>0</v>
      </c>
      <c r="K73" s="55">
        <f>K76+K77</f>
        <v>0</v>
      </c>
      <c r="L73" s="96">
        <v>0</v>
      </c>
      <c r="M73" s="55">
        <f aca="true" t="shared" si="37" ref="M73:X73">M76+M77</f>
        <v>0</v>
      </c>
      <c r="N73" s="55">
        <f t="shared" si="37"/>
        <v>0</v>
      </c>
      <c r="O73" s="55">
        <f t="shared" si="37"/>
        <v>0</v>
      </c>
      <c r="P73" s="55">
        <f t="shared" si="37"/>
        <v>0</v>
      </c>
      <c r="Q73" s="55">
        <f t="shared" si="37"/>
        <v>0</v>
      </c>
      <c r="R73" s="55">
        <f t="shared" si="37"/>
        <v>0</v>
      </c>
      <c r="S73" s="55">
        <f t="shared" si="37"/>
        <v>0</v>
      </c>
      <c r="T73" s="55">
        <f t="shared" si="37"/>
        <v>0</v>
      </c>
      <c r="U73" s="55">
        <f t="shared" si="37"/>
        <v>0</v>
      </c>
      <c r="V73" s="55">
        <f t="shared" si="37"/>
        <v>0</v>
      </c>
      <c r="W73" s="55">
        <f t="shared" si="37"/>
        <v>0</v>
      </c>
      <c r="X73" s="55">
        <f t="shared" si="37"/>
        <v>0</v>
      </c>
      <c r="Y73" s="65">
        <f t="shared" si="30"/>
        <v>39239</v>
      </c>
      <c r="Z73" s="66">
        <f t="shared" si="23"/>
        <v>38906.8</v>
      </c>
      <c r="AA73" s="103">
        <f t="shared" si="5"/>
        <v>99.1533933076786</v>
      </c>
    </row>
    <row r="74" spans="1:27" s="13" customFormat="1" ht="31.5" customHeight="1" hidden="1">
      <c r="A74" s="12" t="s">
        <v>140</v>
      </c>
      <c r="B74" s="41" t="s">
        <v>90</v>
      </c>
      <c r="C74" s="58">
        <f>C75</f>
        <v>0</v>
      </c>
      <c r="D74" s="58">
        <f>D75</f>
        <v>0</v>
      </c>
      <c r="E74" s="96" t="e">
        <f t="shared" si="0"/>
        <v>#DIV/0!</v>
      </c>
      <c r="F74" s="58">
        <f aca="true" t="shared" si="38" ref="F74:K74">F75</f>
        <v>0</v>
      </c>
      <c r="G74" s="58">
        <f t="shared" si="38"/>
        <v>0</v>
      </c>
      <c r="H74" s="58">
        <f t="shared" si="38"/>
        <v>0</v>
      </c>
      <c r="I74" s="58">
        <f t="shared" si="38"/>
        <v>0</v>
      </c>
      <c r="J74" s="58">
        <f t="shared" si="38"/>
        <v>0</v>
      </c>
      <c r="K74" s="58">
        <f t="shared" si="38"/>
        <v>0</v>
      </c>
      <c r="L74" s="96">
        <v>0</v>
      </c>
      <c r="M74" s="58">
        <f aca="true" t="shared" si="39" ref="M74:Z74">M75</f>
        <v>0</v>
      </c>
      <c r="N74" s="58">
        <f t="shared" si="39"/>
        <v>0</v>
      </c>
      <c r="O74" s="58">
        <f t="shared" si="39"/>
        <v>0</v>
      </c>
      <c r="P74" s="58">
        <f t="shared" si="39"/>
        <v>0</v>
      </c>
      <c r="Q74" s="58">
        <f t="shared" si="39"/>
        <v>0</v>
      </c>
      <c r="R74" s="58">
        <f t="shared" si="39"/>
        <v>0</v>
      </c>
      <c r="S74" s="58">
        <f t="shared" si="39"/>
        <v>0</v>
      </c>
      <c r="T74" s="58">
        <f t="shared" si="39"/>
        <v>0</v>
      </c>
      <c r="U74" s="58">
        <f t="shared" si="39"/>
        <v>0</v>
      </c>
      <c r="V74" s="58">
        <f t="shared" si="39"/>
        <v>0</v>
      </c>
      <c r="W74" s="58">
        <f t="shared" si="39"/>
        <v>0</v>
      </c>
      <c r="X74" s="58">
        <f t="shared" si="39"/>
        <v>0</v>
      </c>
      <c r="Y74" s="58">
        <f t="shared" si="39"/>
        <v>0</v>
      </c>
      <c r="Z74" s="58">
        <f t="shared" si="39"/>
        <v>0</v>
      </c>
      <c r="AA74" s="96" t="e">
        <f t="shared" si="5"/>
        <v>#DIV/0!</v>
      </c>
    </row>
    <row r="75" spans="1:27" s="25" customFormat="1" ht="29.25" customHeight="1" hidden="1">
      <c r="A75" s="24" t="s">
        <v>141</v>
      </c>
      <c r="B75" s="42" t="s">
        <v>142</v>
      </c>
      <c r="C75" s="56">
        <v>0</v>
      </c>
      <c r="D75" s="56">
        <v>0</v>
      </c>
      <c r="E75" s="95" t="e">
        <f t="shared" si="0"/>
        <v>#DIV/0!</v>
      </c>
      <c r="F75" s="59">
        <v>0</v>
      </c>
      <c r="G75" s="59">
        <v>0</v>
      </c>
      <c r="H75" s="59">
        <v>0</v>
      </c>
      <c r="I75" s="59">
        <v>0</v>
      </c>
      <c r="J75" s="59"/>
      <c r="K75" s="59"/>
      <c r="L75" s="95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109">
        <f t="shared" si="30"/>
        <v>0</v>
      </c>
      <c r="Z75" s="71">
        <f t="shared" si="23"/>
        <v>0</v>
      </c>
      <c r="AA75" s="95" t="e">
        <f t="shared" si="5"/>
        <v>#DIV/0!</v>
      </c>
    </row>
    <row r="76" spans="1:27" s="13" customFormat="1" ht="18.75" customHeight="1">
      <c r="A76" s="12" t="s">
        <v>87</v>
      </c>
      <c r="B76" s="41" t="s">
        <v>217</v>
      </c>
      <c r="C76" s="58">
        <f>C77</f>
        <v>32700</v>
      </c>
      <c r="D76" s="58">
        <f>D77</f>
        <v>23814</v>
      </c>
      <c r="E76" s="94">
        <f t="shared" si="0"/>
        <v>72.82568807339449</v>
      </c>
      <c r="F76" s="58">
        <f aca="true" t="shared" si="40" ref="F76:K76">F77</f>
        <v>0</v>
      </c>
      <c r="G76" s="58">
        <f t="shared" si="40"/>
        <v>0</v>
      </c>
      <c r="H76" s="58">
        <f t="shared" si="40"/>
        <v>0</v>
      </c>
      <c r="I76" s="58">
        <f t="shared" si="40"/>
        <v>0</v>
      </c>
      <c r="J76" s="58">
        <f t="shared" si="40"/>
        <v>0</v>
      </c>
      <c r="K76" s="58">
        <f t="shared" si="40"/>
        <v>0</v>
      </c>
      <c r="L76" s="94">
        <v>0</v>
      </c>
      <c r="M76" s="58">
        <f aca="true" t="shared" si="41" ref="M76:Z76">M77</f>
        <v>0</v>
      </c>
      <c r="N76" s="58">
        <f t="shared" si="41"/>
        <v>0</v>
      </c>
      <c r="O76" s="58">
        <f t="shared" si="41"/>
        <v>0</v>
      </c>
      <c r="P76" s="58">
        <f t="shared" si="41"/>
        <v>0</v>
      </c>
      <c r="Q76" s="58">
        <f t="shared" si="41"/>
        <v>0</v>
      </c>
      <c r="R76" s="58">
        <f t="shared" si="41"/>
        <v>0</v>
      </c>
      <c r="S76" s="58">
        <f t="shared" si="41"/>
        <v>0</v>
      </c>
      <c r="T76" s="58">
        <f t="shared" si="41"/>
        <v>0</v>
      </c>
      <c r="U76" s="58">
        <f t="shared" si="41"/>
        <v>0</v>
      </c>
      <c r="V76" s="58">
        <f t="shared" si="41"/>
        <v>0</v>
      </c>
      <c r="W76" s="58">
        <f t="shared" si="41"/>
        <v>0</v>
      </c>
      <c r="X76" s="58">
        <f t="shared" si="41"/>
        <v>0</v>
      </c>
      <c r="Y76" s="58">
        <f t="shared" si="41"/>
        <v>32700</v>
      </c>
      <c r="Z76" s="58">
        <f t="shared" si="41"/>
        <v>23814</v>
      </c>
      <c r="AA76" s="94">
        <f t="shared" si="5"/>
        <v>72.82568807339449</v>
      </c>
    </row>
    <row r="77" spans="1:27" s="25" customFormat="1" ht="39.75" customHeight="1">
      <c r="A77" s="24" t="s">
        <v>91</v>
      </c>
      <c r="B77" s="89" t="s">
        <v>143</v>
      </c>
      <c r="C77" s="56">
        <v>32700</v>
      </c>
      <c r="D77" s="56">
        <v>23814</v>
      </c>
      <c r="E77" s="94">
        <f t="shared" si="0"/>
        <v>72.82568807339449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94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/>
      <c r="X77" s="59"/>
      <c r="Y77" s="109">
        <f t="shared" si="30"/>
        <v>32700</v>
      </c>
      <c r="Z77" s="71">
        <f t="shared" si="23"/>
        <v>23814</v>
      </c>
      <c r="AA77" s="94">
        <f t="shared" si="5"/>
        <v>72.82568807339449</v>
      </c>
    </row>
    <row r="78" spans="1:27" s="13" customFormat="1" ht="66.75" customHeight="1" hidden="1">
      <c r="A78" s="12" t="s">
        <v>92</v>
      </c>
      <c r="B78" s="41" t="s">
        <v>94</v>
      </c>
      <c r="C78" s="58"/>
      <c r="D78" s="58">
        <v>0</v>
      </c>
      <c r="E78" s="94" t="e">
        <f t="shared" si="0"/>
        <v>#DIV/0!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94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/>
      <c r="X78" s="58"/>
      <c r="Y78" s="67">
        <f t="shared" si="30"/>
        <v>0</v>
      </c>
      <c r="Z78" s="68">
        <f t="shared" si="23"/>
        <v>0</v>
      </c>
      <c r="AA78" s="94" t="e">
        <f t="shared" si="5"/>
        <v>#DIV/0!</v>
      </c>
    </row>
    <row r="79" spans="1:27" s="13" customFormat="1" ht="67.5" customHeight="1">
      <c r="A79" s="12" t="s">
        <v>93</v>
      </c>
      <c r="B79" s="41" t="s">
        <v>144</v>
      </c>
      <c r="C79" s="58">
        <v>950000</v>
      </c>
      <c r="D79" s="58">
        <v>928039.63</v>
      </c>
      <c r="E79" s="94">
        <f t="shared" si="0"/>
        <v>97.68838210526316</v>
      </c>
      <c r="F79" s="58">
        <f aca="true" t="shared" si="42" ref="F79:K79">F80+F81+F82</f>
        <v>0</v>
      </c>
      <c r="G79" s="58">
        <f t="shared" si="42"/>
        <v>0</v>
      </c>
      <c r="H79" s="58">
        <f t="shared" si="42"/>
        <v>0</v>
      </c>
      <c r="I79" s="58">
        <f t="shared" si="42"/>
        <v>0</v>
      </c>
      <c r="J79" s="58">
        <f t="shared" si="42"/>
        <v>0</v>
      </c>
      <c r="K79" s="58">
        <f t="shared" si="42"/>
        <v>0</v>
      </c>
      <c r="L79" s="94">
        <v>0</v>
      </c>
      <c r="M79" s="58">
        <f aca="true" t="shared" si="43" ref="M79:V79">M80+M81+M82</f>
        <v>0</v>
      </c>
      <c r="N79" s="58">
        <f t="shared" si="43"/>
        <v>0</v>
      </c>
      <c r="O79" s="58">
        <f t="shared" si="43"/>
        <v>0</v>
      </c>
      <c r="P79" s="58">
        <f t="shared" si="43"/>
        <v>0</v>
      </c>
      <c r="Q79" s="58">
        <f t="shared" si="43"/>
        <v>0</v>
      </c>
      <c r="R79" s="58">
        <f t="shared" si="43"/>
        <v>0</v>
      </c>
      <c r="S79" s="58">
        <f t="shared" si="43"/>
        <v>0</v>
      </c>
      <c r="T79" s="58">
        <f t="shared" si="43"/>
        <v>0</v>
      </c>
      <c r="U79" s="58">
        <f t="shared" si="43"/>
        <v>0</v>
      </c>
      <c r="V79" s="58">
        <f t="shared" si="43"/>
        <v>0</v>
      </c>
      <c r="W79" s="58"/>
      <c r="X79" s="58"/>
      <c r="Y79" s="67">
        <f t="shared" si="30"/>
        <v>950000</v>
      </c>
      <c r="Z79" s="68">
        <f t="shared" si="23"/>
        <v>928039.63</v>
      </c>
      <c r="AA79" s="94">
        <f t="shared" si="5"/>
        <v>97.68838210526316</v>
      </c>
    </row>
    <row r="80" spans="1:27" s="13" customFormat="1" ht="25.5" customHeight="1">
      <c r="A80" s="12" t="s">
        <v>145</v>
      </c>
      <c r="B80" s="41" t="s">
        <v>147</v>
      </c>
      <c r="C80" s="58">
        <f>C81+C82</f>
        <v>31454</v>
      </c>
      <c r="D80" s="58">
        <f>D81+D82</f>
        <v>31193.16</v>
      </c>
      <c r="E80" s="94">
        <f t="shared" si="0"/>
        <v>99.17072550391048</v>
      </c>
      <c r="F80" s="58">
        <f aca="true" t="shared" si="44" ref="F80:K80">F81+F82</f>
        <v>0</v>
      </c>
      <c r="G80" s="58">
        <f t="shared" si="44"/>
        <v>0</v>
      </c>
      <c r="H80" s="58">
        <f t="shared" si="44"/>
        <v>0</v>
      </c>
      <c r="I80" s="58">
        <f t="shared" si="44"/>
        <v>0</v>
      </c>
      <c r="J80" s="58">
        <f t="shared" si="44"/>
        <v>0</v>
      </c>
      <c r="K80" s="58">
        <f t="shared" si="44"/>
        <v>0</v>
      </c>
      <c r="L80" s="94">
        <v>0</v>
      </c>
      <c r="M80" s="58">
        <f aca="true" t="shared" si="45" ref="M80:Z80">M81+M82</f>
        <v>0</v>
      </c>
      <c r="N80" s="58">
        <f t="shared" si="45"/>
        <v>0</v>
      </c>
      <c r="O80" s="58">
        <f t="shared" si="45"/>
        <v>0</v>
      </c>
      <c r="P80" s="58">
        <f t="shared" si="45"/>
        <v>0</v>
      </c>
      <c r="Q80" s="58">
        <f t="shared" si="45"/>
        <v>0</v>
      </c>
      <c r="R80" s="58">
        <f t="shared" si="45"/>
        <v>0</v>
      </c>
      <c r="S80" s="58">
        <f t="shared" si="45"/>
        <v>0</v>
      </c>
      <c r="T80" s="58">
        <f t="shared" si="45"/>
        <v>0</v>
      </c>
      <c r="U80" s="58">
        <f t="shared" si="45"/>
        <v>0</v>
      </c>
      <c r="V80" s="58">
        <f t="shared" si="45"/>
        <v>0</v>
      </c>
      <c r="W80" s="58">
        <f t="shared" si="45"/>
        <v>0</v>
      </c>
      <c r="X80" s="58">
        <f t="shared" si="45"/>
        <v>0</v>
      </c>
      <c r="Y80" s="58">
        <f t="shared" si="45"/>
        <v>31454</v>
      </c>
      <c r="Z80" s="58">
        <f t="shared" si="45"/>
        <v>31193.16</v>
      </c>
      <c r="AA80" s="94">
        <f t="shared" si="5"/>
        <v>99.17072550391048</v>
      </c>
    </row>
    <row r="81" spans="1:27" s="25" customFormat="1" ht="39" customHeight="1">
      <c r="A81" s="24" t="s">
        <v>146</v>
      </c>
      <c r="B81" s="89" t="s">
        <v>148</v>
      </c>
      <c r="C81" s="56">
        <v>31454</v>
      </c>
      <c r="D81" s="56">
        <v>31193.16</v>
      </c>
      <c r="E81" s="94">
        <f t="shared" si="0"/>
        <v>99.17072550391048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94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/>
      <c r="X81" s="59"/>
      <c r="Y81" s="109">
        <f t="shared" si="30"/>
        <v>31454</v>
      </c>
      <c r="Z81" s="71">
        <f t="shared" si="23"/>
        <v>31193.16</v>
      </c>
      <c r="AA81" s="94">
        <f t="shared" si="5"/>
        <v>99.17072550391048</v>
      </c>
    </row>
    <row r="82" spans="1:27" s="25" customFormat="1" ht="27.75" customHeight="1" hidden="1">
      <c r="A82" s="24" t="s">
        <v>149</v>
      </c>
      <c r="B82" s="42" t="s">
        <v>150</v>
      </c>
      <c r="C82" s="56">
        <v>0</v>
      </c>
      <c r="D82" s="56">
        <v>0</v>
      </c>
      <c r="E82" s="94" t="e">
        <f t="shared" si="0"/>
        <v>#DIV/0!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94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/>
      <c r="X82" s="59"/>
      <c r="Y82" s="109">
        <f t="shared" si="30"/>
        <v>0</v>
      </c>
      <c r="Z82" s="71">
        <f t="shared" si="23"/>
        <v>0</v>
      </c>
      <c r="AA82" s="94" t="e">
        <f t="shared" si="5"/>
        <v>#DIV/0!</v>
      </c>
    </row>
    <row r="83" spans="1:27" s="13" customFormat="1" ht="41.25" customHeight="1" hidden="1">
      <c r="A83" s="12" t="s">
        <v>240</v>
      </c>
      <c r="B83" s="88" t="s">
        <v>247</v>
      </c>
      <c r="C83" s="58">
        <f>C84+C85</f>
        <v>0</v>
      </c>
      <c r="D83" s="58">
        <f>D84+D85</f>
        <v>0</v>
      </c>
      <c r="E83" s="94">
        <v>0</v>
      </c>
      <c r="F83" s="58">
        <f aca="true" t="shared" si="46" ref="F83:K83">F84+F85</f>
        <v>0</v>
      </c>
      <c r="G83" s="58">
        <f t="shared" si="46"/>
        <v>0</v>
      </c>
      <c r="H83" s="58">
        <f t="shared" si="46"/>
        <v>0</v>
      </c>
      <c r="I83" s="58">
        <f t="shared" si="46"/>
        <v>0</v>
      </c>
      <c r="J83" s="58">
        <f t="shared" si="46"/>
        <v>0</v>
      </c>
      <c r="K83" s="58">
        <f t="shared" si="46"/>
        <v>0</v>
      </c>
      <c r="L83" s="94">
        <v>0</v>
      </c>
      <c r="M83" s="58">
        <f aca="true" t="shared" si="47" ref="M83:V83">M84+M85</f>
        <v>0</v>
      </c>
      <c r="N83" s="58">
        <f t="shared" si="47"/>
        <v>0</v>
      </c>
      <c r="O83" s="58">
        <f t="shared" si="47"/>
        <v>0</v>
      </c>
      <c r="P83" s="58">
        <f t="shared" si="47"/>
        <v>0</v>
      </c>
      <c r="Q83" s="58">
        <f t="shared" si="47"/>
        <v>0</v>
      </c>
      <c r="R83" s="58">
        <f t="shared" si="47"/>
        <v>0</v>
      </c>
      <c r="S83" s="58">
        <f t="shared" si="47"/>
        <v>0</v>
      </c>
      <c r="T83" s="58">
        <f t="shared" si="47"/>
        <v>0</v>
      </c>
      <c r="U83" s="58">
        <f t="shared" si="47"/>
        <v>0</v>
      </c>
      <c r="V83" s="58">
        <f t="shared" si="47"/>
        <v>0</v>
      </c>
      <c r="W83" s="58"/>
      <c r="X83" s="58"/>
      <c r="Y83" s="67">
        <f t="shared" si="30"/>
        <v>0</v>
      </c>
      <c r="Z83" s="68">
        <f t="shared" si="23"/>
        <v>0</v>
      </c>
      <c r="AA83" s="104" t="e">
        <f t="shared" si="5"/>
        <v>#DIV/0!</v>
      </c>
    </row>
    <row r="84" spans="1:27" s="25" customFormat="1" ht="164.25" customHeight="1" hidden="1">
      <c r="A84" s="24" t="s">
        <v>241</v>
      </c>
      <c r="B84" s="117" t="s">
        <v>248</v>
      </c>
      <c r="C84" s="56">
        <v>0</v>
      </c>
      <c r="D84" s="56">
        <v>0</v>
      </c>
      <c r="E84" s="95">
        <v>0</v>
      </c>
      <c r="F84" s="59">
        <v>0</v>
      </c>
      <c r="G84" s="59">
        <v>0</v>
      </c>
      <c r="H84" s="59">
        <v>0</v>
      </c>
      <c r="I84" s="59">
        <v>0</v>
      </c>
      <c r="J84" s="59"/>
      <c r="K84" s="59"/>
      <c r="L84" s="94" t="e">
        <f>K84/J84*100</f>
        <v>#DIV/0!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/>
      <c r="T84" s="59"/>
      <c r="U84" s="59"/>
      <c r="V84" s="59"/>
      <c r="W84" s="59"/>
      <c r="X84" s="59"/>
      <c r="Y84" s="109">
        <f t="shared" si="30"/>
        <v>0</v>
      </c>
      <c r="Z84" s="71">
        <f t="shared" si="23"/>
        <v>0</v>
      </c>
      <c r="AA84" s="94" t="e">
        <f t="shared" si="5"/>
        <v>#DIV/0!</v>
      </c>
    </row>
    <row r="85" spans="1:27" s="25" customFormat="1" ht="138.75" customHeight="1" hidden="1">
      <c r="A85" s="24" t="s">
        <v>242</v>
      </c>
      <c r="B85" s="42" t="s">
        <v>249</v>
      </c>
      <c r="C85" s="56">
        <v>0</v>
      </c>
      <c r="D85" s="56">
        <v>0</v>
      </c>
      <c r="E85" s="95">
        <v>0</v>
      </c>
      <c r="F85" s="59">
        <v>0</v>
      </c>
      <c r="G85" s="59">
        <v>0</v>
      </c>
      <c r="H85" s="59">
        <v>0</v>
      </c>
      <c r="I85" s="59">
        <v>0</v>
      </c>
      <c r="J85" s="59"/>
      <c r="K85" s="59"/>
      <c r="L85" s="94" t="e">
        <f>K85/J85*100</f>
        <v>#DIV/0!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/>
      <c r="T85" s="59"/>
      <c r="U85" s="59"/>
      <c r="V85" s="59"/>
      <c r="W85" s="59"/>
      <c r="X85" s="59"/>
      <c r="Y85" s="109">
        <f t="shared" si="30"/>
        <v>0</v>
      </c>
      <c r="Z85" s="71">
        <f t="shared" si="23"/>
        <v>0</v>
      </c>
      <c r="AA85" s="94" t="e">
        <f t="shared" si="5"/>
        <v>#DIV/0!</v>
      </c>
    </row>
    <row r="86" spans="1:27" s="13" customFormat="1" ht="20.25" customHeight="1">
      <c r="A86" s="12" t="s">
        <v>151</v>
      </c>
      <c r="B86" s="41" t="s">
        <v>153</v>
      </c>
      <c r="C86" s="58">
        <f>C87</f>
        <v>430000</v>
      </c>
      <c r="D86" s="58">
        <f>D87</f>
        <v>425650</v>
      </c>
      <c r="E86" s="97">
        <f t="shared" si="0"/>
        <v>98.98837209302326</v>
      </c>
      <c r="F86" s="58">
        <f aca="true" t="shared" si="48" ref="F86:K86">F87</f>
        <v>0</v>
      </c>
      <c r="G86" s="58">
        <f t="shared" si="48"/>
        <v>0</v>
      </c>
      <c r="H86" s="58">
        <f t="shared" si="48"/>
        <v>0</v>
      </c>
      <c r="I86" s="58">
        <f t="shared" si="48"/>
        <v>0</v>
      </c>
      <c r="J86" s="58">
        <f t="shared" si="48"/>
        <v>0</v>
      </c>
      <c r="K86" s="59">
        <f t="shared" si="48"/>
        <v>16180</v>
      </c>
      <c r="L86" s="97">
        <v>0</v>
      </c>
      <c r="M86" s="58">
        <f aca="true" t="shared" si="49" ref="M86:Z86">M87</f>
        <v>0</v>
      </c>
      <c r="N86" s="59">
        <f>N87</f>
        <v>16180</v>
      </c>
      <c r="O86" s="58">
        <f t="shared" si="49"/>
        <v>0</v>
      </c>
      <c r="P86" s="58">
        <f t="shared" si="49"/>
        <v>0</v>
      </c>
      <c r="Q86" s="58">
        <f t="shared" si="49"/>
        <v>0</v>
      </c>
      <c r="R86" s="58">
        <f t="shared" si="49"/>
        <v>0</v>
      </c>
      <c r="S86" s="58">
        <f t="shared" si="49"/>
        <v>0</v>
      </c>
      <c r="T86" s="58">
        <f t="shared" si="49"/>
        <v>0</v>
      </c>
      <c r="U86" s="58">
        <f t="shared" si="49"/>
        <v>0</v>
      </c>
      <c r="V86" s="58">
        <f t="shared" si="49"/>
        <v>0</v>
      </c>
      <c r="W86" s="58">
        <f t="shared" si="49"/>
        <v>0</v>
      </c>
      <c r="X86" s="58">
        <f t="shared" si="49"/>
        <v>0</v>
      </c>
      <c r="Y86" s="58">
        <f t="shared" si="49"/>
        <v>430000</v>
      </c>
      <c r="Z86" s="58">
        <f t="shared" si="49"/>
        <v>441830</v>
      </c>
      <c r="AA86" s="105">
        <f t="shared" si="5"/>
        <v>102.75116279069766</v>
      </c>
    </row>
    <row r="87" spans="1:27" s="83" customFormat="1" ht="24.75" customHeight="1">
      <c r="A87" s="82" t="s">
        <v>152</v>
      </c>
      <c r="B87" s="42" t="s">
        <v>154</v>
      </c>
      <c r="C87" s="57">
        <v>430000</v>
      </c>
      <c r="D87" s="57">
        <v>425650</v>
      </c>
      <c r="E87" s="111">
        <f t="shared" si="0"/>
        <v>98.98837209302326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16180</v>
      </c>
      <c r="L87" s="95">
        <v>0</v>
      </c>
      <c r="M87" s="109">
        <v>0</v>
      </c>
      <c r="N87" s="109">
        <v>16180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/>
      <c r="X87" s="109"/>
      <c r="Y87" s="109">
        <f t="shared" si="30"/>
        <v>430000</v>
      </c>
      <c r="Z87" s="112">
        <f t="shared" si="23"/>
        <v>441830</v>
      </c>
      <c r="AA87" s="113">
        <f t="shared" si="5"/>
        <v>102.75116279069766</v>
      </c>
    </row>
    <row r="88" spans="1:27" s="77" customFormat="1" ht="24" customHeight="1">
      <c r="A88" s="73" t="s">
        <v>95</v>
      </c>
      <c r="B88" s="74" t="s">
        <v>16</v>
      </c>
      <c r="C88" s="75">
        <f>C89+C90+C91+C92</f>
        <v>8418343</v>
      </c>
      <c r="D88" s="75">
        <f>D89+D90+D91+D92</f>
        <v>8324153.09</v>
      </c>
      <c r="E88" s="92">
        <f t="shared" si="0"/>
        <v>98.88113480289411</v>
      </c>
      <c r="F88" s="75">
        <f aca="true" t="shared" si="50" ref="F88:K88">F89+F90+F91+F92</f>
        <v>6602490</v>
      </c>
      <c r="G88" s="75">
        <f t="shared" si="50"/>
        <v>6578475.040000001</v>
      </c>
      <c r="H88" s="75">
        <f t="shared" si="50"/>
        <v>1064200</v>
      </c>
      <c r="I88" s="75">
        <f t="shared" si="50"/>
        <v>1038717.1</v>
      </c>
      <c r="J88" s="75">
        <f t="shared" si="50"/>
        <v>441550</v>
      </c>
      <c r="K88" s="75">
        <f t="shared" si="50"/>
        <v>580475.28</v>
      </c>
      <c r="L88" s="92">
        <f aca="true" t="shared" si="51" ref="L88:L97">K88/J88*100</f>
        <v>131.46309138262936</v>
      </c>
      <c r="M88" s="75">
        <f aca="true" t="shared" si="52" ref="M88:Z88">M89+M90+M91+M92</f>
        <v>239700</v>
      </c>
      <c r="N88" s="75">
        <f t="shared" si="52"/>
        <v>209758.84999999998</v>
      </c>
      <c r="O88" s="75">
        <f t="shared" si="52"/>
        <v>88500</v>
      </c>
      <c r="P88" s="75">
        <f t="shared" si="52"/>
        <v>103641.82999999999</v>
      </c>
      <c r="Q88" s="75">
        <f t="shared" si="52"/>
        <v>109100</v>
      </c>
      <c r="R88" s="75">
        <f t="shared" si="52"/>
        <v>21503.699999999997</v>
      </c>
      <c r="S88" s="75">
        <f t="shared" si="52"/>
        <v>201850</v>
      </c>
      <c r="T88" s="75">
        <f t="shared" si="52"/>
        <v>370716.43</v>
      </c>
      <c r="U88" s="75">
        <f t="shared" si="52"/>
        <v>196550</v>
      </c>
      <c r="V88" s="75">
        <f t="shared" si="52"/>
        <v>188374</v>
      </c>
      <c r="W88" s="75">
        <f t="shared" si="52"/>
        <v>0</v>
      </c>
      <c r="X88" s="75">
        <f t="shared" si="52"/>
        <v>0</v>
      </c>
      <c r="Y88" s="75">
        <f t="shared" si="52"/>
        <v>8859893</v>
      </c>
      <c r="Z88" s="75">
        <f t="shared" si="52"/>
        <v>8904628.37</v>
      </c>
      <c r="AA88" s="101">
        <f t="shared" si="5"/>
        <v>100.50491998041058</v>
      </c>
    </row>
    <row r="89" spans="1:27" s="2" customFormat="1" ht="21" customHeight="1">
      <c r="A89" s="11" t="s">
        <v>155</v>
      </c>
      <c r="B89" s="43" t="s">
        <v>156</v>
      </c>
      <c r="C89" s="55">
        <v>787200</v>
      </c>
      <c r="D89" s="55">
        <v>768018.38</v>
      </c>
      <c r="E89" s="96">
        <f t="shared" si="0"/>
        <v>97.56331046747968</v>
      </c>
      <c r="F89" s="55">
        <v>613600</v>
      </c>
      <c r="G89" s="55">
        <v>613395.06</v>
      </c>
      <c r="H89" s="55">
        <v>125900</v>
      </c>
      <c r="I89" s="55">
        <v>109084.93</v>
      </c>
      <c r="J89" s="55">
        <v>10000</v>
      </c>
      <c r="K89" s="55">
        <v>173182.43</v>
      </c>
      <c r="L89" s="93">
        <f t="shared" si="51"/>
        <v>1731.8243</v>
      </c>
      <c r="M89" s="55">
        <v>4700</v>
      </c>
      <c r="N89" s="55">
        <v>3339</v>
      </c>
      <c r="O89" s="55">
        <v>0</v>
      </c>
      <c r="P89" s="55">
        <v>0</v>
      </c>
      <c r="Q89" s="55">
        <v>0</v>
      </c>
      <c r="R89" s="55">
        <v>0</v>
      </c>
      <c r="S89" s="55">
        <v>5300</v>
      </c>
      <c r="T89" s="55">
        <v>169843.43</v>
      </c>
      <c r="U89" s="55">
        <v>0</v>
      </c>
      <c r="V89" s="55">
        <v>0</v>
      </c>
      <c r="W89" s="55"/>
      <c r="X89" s="55"/>
      <c r="Y89" s="65">
        <f t="shared" si="30"/>
        <v>797200</v>
      </c>
      <c r="Z89" s="66">
        <f t="shared" si="23"/>
        <v>941200.81</v>
      </c>
      <c r="AA89" s="102">
        <f t="shared" si="5"/>
        <v>118.06332288008028</v>
      </c>
    </row>
    <row r="90" spans="1:27" s="2" customFormat="1" ht="18.75" customHeight="1">
      <c r="A90" s="11" t="s">
        <v>157</v>
      </c>
      <c r="B90" s="43" t="s">
        <v>158</v>
      </c>
      <c r="C90" s="55">
        <v>1115200</v>
      </c>
      <c r="D90" s="55">
        <v>1109274.63</v>
      </c>
      <c r="E90" s="96">
        <f t="shared" si="0"/>
        <v>99.4686719870875</v>
      </c>
      <c r="F90" s="55">
        <v>911600</v>
      </c>
      <c r="G90" s="55">
        <v>908588.15</v>
      </c>
      <c r="H90" s="55">
        <v>136100</v>
      </c>
      <c r="I90" s="55">
        <v>135816.48</v>
      </c>
      <c r="J90" s="55">
        <v>27000</v>
      </c>
      <c r="K90" s="55">
        <v>48198.42</v>
      </c>
      <c r="L90" s="93">
        <f t="shared" si="51"/>
        <v>178.51266666666666</v>
      </c>
      <c r="M90" s="55">
        <v>27000</v>
      </c>
      <c r="N90" s="55">
        <v>35699.42</v>
      </c>
      <c r="O90" s="55">
        <v>8500</v>
      </c>
      <c r="P90" s="55">
        <v>8025.65</v>
      </c>
      <c r="Q90" s="55">
        <v>7300</v>
      </c>
      <c r="R90" s="55">
        <v>4807.1</v>
      </c>
      <c r="S90" s="55">
        <v>0</v>
      </c>
      <c r="T90" s="55">
        <v>12499</v>
      </c>
      <c r="U90" s="55">
        <v>0</v>
      </c>
      <c r="V90" s="55">
        <v>0</v>
      </c>
      <c r="W90" s="55"/>
      <c r="X90" s="55"/>
      <c r="Y90" s="65">
        <f t="shared" si="30"/>
        <v>1142200</v>
      </c>
      <c r="Z90" s="66">
        <f t="shared" si="23"/>
        <v>1157473.0499999998</v>
      </c>
      <c r="AA90" s="102">
        <f t="shared" si="5"/>
        <v>101.33716074242687</v>
      </c>
    </row>
    <row r="91" spans="1:27" s="2" customFormat="1" ht="30.75" customHeight="1">
      <c r="A91" s="11" t="s">
        <v>96</v>
      </c>
      <c r="B91" s="43" t="s">
        <v>159</v>
      </c>
      <c r="C91" s="55">
        <v>4041200</v>
      </c>
      <c r="D91" s="55">
        <v>4024434.21</v>
      </c>
      <c r="E91" s="96">
        <f t="shared" si="0"/>
        <v>99.58512842719985</v>
      </c>
      <c r="F91" s="55">
        <v>2980700</v>
      </c>
      <c r="G91" s="55">
        <v>2972532.77</v>
      </c>
      <c r="H91" s="55">
        <v>768900</v>
      </c>
      <c r="I91" s="55">
        <v>760543.72</v>
      </c>
      <c r="J91" s="55">
        <v>395800</v>
      </c>
      <c r="K91" s="55">
        <v>346644.43</v>
      </c>
      <c r="L91" s="93">
        <f t="shared" si="51"/>
        <v>87.5807049014654</v>
      </c>
      <c r="M91" s="55">
        <v>206000</v>
      </c>
      <c r="N91" s="55">
        <v>158270.43</v>
      </c>
      <c r="O91" s="55">
        <v>80000</v>
      </c>
      <c r="P91" s="55">
        <v>95616.18</v>
      </c>
      <c r="Q91" s="55">
        <v>101800</v>
      </c>
      <c r="R91" s="55">
        <v>16696.6</v>
      </c>
      <c r="S91" s="55">
        <v>189800</v>
      </c>
      <c r="T91" s="55">
        <v>188374</v>
      </c>
      <c r="U91" s="55">
        <v>189800</v>
      </c>
      <c r="V91" s="55">
        <v>188374</v>
      </c>
      <c r="W91" s="55"/>
      <c r="X91" s="55"/>
      <c r="Y91" s="65">
        <f t="shared" si="30"/>
        <v>4437000</v>
      </c>
      <c r="Z91" s="66">
        <f t="shared" si="23"/>
        <v>4371078.64</v>
      </c>
      <c r="AA91" s="102">
        <f t="shared" si="5"/>
        <v>98.51428082037413</v>
      </c>
    </row>
    <row r="92" spans="1:27" s="2" customFormat="1" ht="25.5" customHeight="1">
      <c r="A92" s="11" t="s">
        <v>160</v>
      </c>
      <c r="B92" s="43" t="s">
        <v>161</v>
      </c>
      <c r="C92" s="55">
        <f>C93+C94</f>
        <v>2474743</v>
      </c>
      <c r="D92" s="55">
        <f>D93+D94</f>
        <v>2422425.8699999996</v>
      </c>
      <c r="E92" s="96">
        <f>D92/C92*100</f>
        <v>97.88595704685294</v>
      </c>
      <c r="F92" s="55">
        <f aca="true" t="shared" si="53" ref="F92:K92">F93+F94</f>
        <v>2096590</v>
      </c>
      <c r="G92" s="55">
        <f t="shared" si="53"/>
        <v>2083959.06</v>
      </c>
      <c r="H92" s="55">
        <f t="shared" si="53"/>
        <v>33300</v>
      </c>
      <c r="I92" s="55">
        <f t="shared" si="53"/>
        <v>33271.97</v>
      </c>
      <c r="J92" s="55">
        <f>J93+J94</f>
        <v>8750</v>
      </c>
      <c r="K92" s="55">
        <f t="shared" si="53"/>
        <v>12450</v>
      </c>
      <c r="L92" s="93">
        <f t="shared" si="51"/>
        <v>142.28571428571428</v>
      </c>
      <c r="M92" s="55">
        <f>M93+M94</f>
        <v>2000</v>
      </c>
      <c r="N92" s="55">
        <f aca="true" t="shared" si="54" ref="N92:X92">N93+N94</f>
        <v>12450</v>
      </c>
      <c r="O92" s="55">
        <f t="shared" si="54"/>
        <v>0</v>
      </c>
      <c r="P92" s="55">
        <f t="shared" si="54"/>
        <v>0</v>
      </c>
      <c r="Q92" s="55">
        <f t="shared" si="54"/>
        <v>0</v>
      </c>
      <c r="R92" s="55">
        <f t="shared" si="54"/>
        <v>0</v>
      </c>
      <c r="S92" s="55">
        <f t="shared" si="54"/>
        <v>6750</v>
      </c>
      <c r="T92" s="55">
        <f t="shared" si="54"/>
        <v>0</v>
      </c>
      <c r="U92" s="55">
        <f t="shared" si="54"/>
        <v>6750</v>
      </c>
      <c r="V92" s="55">
        <f t="shared" si="54"/>
        <v>0</v>
      </c>
      <c r="W92" s="55">
        <f t="shared" si="54"/>
        <v>0</v>
      </c>
      <c r="X92" s="55">
        <f t="shared" si="54"/>
        <v>0</v>
      </c>
      <c r="Y92" s="65">
        <f t="shared" si="30"/>
        <v>2483493</v>
      </c>
      <c r="Z92" s="66">
        <f t="shared" si="23"/>
        <v>2434875.8699999996</v>
      </c>
      <c r="AA92" s="102">
        <f>Z92/Y92*100</f>
        <v>98.0423890866614</v>
      </c>
    </row>
    <row r="93" spans="1:27" s="25" customFormat="1" ht="25.5" customHeight="1">
      <c r="A93" s="24" t="s">
        <v>162</v>
      </c>
      <c r="B93" s="89" t="s">
        <v>164</v>
      </c>
      <c r="C93" s="56">
        <v>2191990</v>
      </c>
      <c r="D93" s="56">
        <v>2176965.8</v>
      </c>
      <c r="E93" s="96">
        <f t="shared" si="0"/>
        <v>99.31458628917102</v>
      </c>
      <c r="F93" s="59">
        <v>2096590</v>
      </c>
      <c r="G93" s="59">
        <v>2083959.06</v>
      </c>
      <c r="H93" s="59">
        <v>33300</v>
      </c>
      <c r="I93" s="59">
        <v>33271.97</v>
      </c>
      <c r="J93" s="59">
        <v>2000</v>
      </c>
      <c r="K93" s="59">
        <v>0</v>
      </c>
      <c r="L93" s="93">
        <f t="shared" si="51"/>
        <v>0</v>
      </c>
      <c r="M93" s="59">
        <v>2000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/>
      <c r="X93" s="59"/>
      <c r="Y93" s="109">
        <f t="shared" si="30"/>
        <v>2193990</v>
      </c>
      <c r="Z93" s="71">
        <f t="shared" si="23"/>
        <v>2176965.8</v>
      </c>
      <c r="AA93" s="95">
        <f>Z93/Y93*100</f>
        <v>99.22405298109835</v>
      </c>
    </row>
    <row r="94" spans="1:27" s="25" customFormat="1" ht="20.25" customHeight="1">
      <c r="A94" s="24" t="s">
        <v>163</v>
      </c>
      <c r="B94" s="89" t="s">
        <v>165</v>
      </c>
      <c r="C94" s="56">
        <v>282753</v>
      </c>
      <c r="D94" s="56">
        <v>245460.07</v>
      </c>
      <c r="E94" s="96">
        <f t="shared" si="0"/>
        <v>86.81077477515711</v>
      </c>
      <c r="F94" s="59">
        <v>0</v>
      </c>
      <c r="G94" s="59">
        <v>0</v>
      </c>
      <c r="H94" s="59">
        <v>0</v>
      </c>
      <c r="I94" s="59">
        <v>0</v>
      </c>
      <c r="J94" s="59">
        <v>6750</v>
      </c>
      <c r="K94" s="59">
        <v>12450</v>
      </c>
      <c r="L94" s="93">
        <f t="shared" si="51"/>
        <v>184.44444444444446</v>
      </c>
      <c r="M94" s="59">
        <v>0</v>
      </c>
      <c r="N94" s="59">
        <v>12450</v>
      </c>
      <c r="O94" s="59">
        <v>0</v>
      </c>
      <c r="P94" s="59">
        <v>0</v>
      </c>
      <c r="Q94" s="59">
        <v>0</v>
      </c>
      <c r="R94" s="59">
        <v>0</v>
      </c>
      <c r="S94" s="59">
        <v>6750</v>
      </c>
      <c r="T94" s="59">
        <v>0</v>
      </c>
      <c r="U94" s="59">
        <v>6750</v>
      </c>
      <c r="V94" s="59">
        <v>0</v>
      </c>
      <c r="W94" s="59"/>
      <c r="X94" s="59"/>
      <c r="Y94" s="109">
        <f t="shared" si="30"/>
        <v>289503</v>
      </c>
      <c r="Z94" s="71">
        <f t="shared" si="23"/>
        <v>257910.07</v>
      </c>
      <c r="AA94" s="95">
        <f>Z94/Y94*100</f>
        <v>89.08718389792162</v>
      </c>
    </row>
    <row r="95" spans="1:27" s="72" customFormat="1" ht="22.5" customHeight="1">
      <c r="A95" s="73" t="s">
        <v>97</v>
      </c>
      <c r="B95" s="76" t="s">
        <v>166</v>
      </c>
      <c r="C95" s="75">
        <f>C96+C98+C100</f>
        <v>4490053</v>
      </c>
      <c r="D95" s="75">
        <f>D96+D98+D100</f>
        <v>4379650.199999999</v>
      </c>
      <c r="E95" s="92">
        <f>D95/C95*100</f>
        <v>97.54116933586306</v>
      </c>
      <c r="F95" s="75">
        <f aca="true" t="shared" si="55" ref="F95:K95">F96+F98+F100</f>
        <v>2465650</v>
      </c>
      <c r="G95" s="75">
        <f t="shared" si="55"/>
        <v>2448239.04</v>
      </c>
      <c r="H95" s="75">
        <f t="shared" si="55"/>
        <v>246297</v>
      </c>
      <c r="I95" s="75">
        <f t="shared" si="55"/>
        <v>215547.83</v>
      </c>
      <c r="J95" s="75">
        <f t="shared" si="55"/>
        <v>41388</v>
      </c>
      <c r="K95" s="75">
        <f t="shared" si="55"/>
        <v>55427.69</v>
      </c>
      <c r="L95" s="92">
        <f t="shared" si="51"/>
        <v>133.92212718662415</v>
      </c>
      <c r="M95" s="75">
        <f aca="true" t="shared" si="56" ref="M95:Z95">M96+M98+M100</f>
        <v>24500</v>
      </c>
      <c r="N95" s="75">
        <f t="shared" si="56"/>
        <v>30039.69</v>
      </c>
      <c r="O95" s="75">
        <f t="shared" si="56"/>
        <v>0</v>
      </c>
      <c r="P95" s="75">
        <f t="shared" si="56"/>
        <v>8287.93</v>
      </c>
      <c r="Q95" s="75">
        <f t="shared" si="56"/>
        <v>10500</v>
      </c>
      <c r="R95" s="75">
        <f t="shared" si="56"/>
        <v>1861.24</v>
      </c>
      <c r="S95" s="75">
        <f t="shared" si="56"/>
        <v>16888</v>
      </c>
      <c r="T95" s="75">
        <f t="shared" si="56"/>
        <v>25388</v>
      </c>
      <c r="U95" s="75">
        <f t="shared" si="56"/>
        <v>16888</v>
      </c>
      <c r="V95" s="75">
        <f t="shared" si="56"/>
        <v>16888</v>
      </c>
      <c r="W95" s="75">
        <f t="shared" si="56"/>
        <v>0</v>
      </c>
      <c r="X95" s="75">
        <f t="shared" si="56"/>
        <v>0</v>
      </c>
      <c r="Y95" s="75">
        <f t="shared" si="56"/>
        <v>4531441</v>
      </c>
      <c r="Z95" s="75">
        <f t="shared" si="56"/>
        <v>4435077.89</v>
      </c>
      <c r="AA95" s="101">
        <f>Z95/Y95*100</f>
        <v>97.87345548579358</v>
      </c>
    </row>
    <row r="96" spans="1:27" s="13" customFormat="1" ht="19.5" customHeight="1">
      <c r="A96" s="12" t="s">
        <v>98</v>
      </c>
      <c r="B96" s="53" t="s">
        <v>105</v>
      </c>
      <c r="C96" s="58">
        <f>C97</f>
        <v>780767</v>
      </c>
      <c r="D96" s="58">
        <f>D97</f>
        <v>721300.36</v>
      </c>
      <c r="E96" s="94">
        <f t="shared" si="0"/>
        <v>92.38356129293375</v>
      </c>
      <c r="F96" s="58">
        <f aca="true" t="shared" si="57" ref="F96:K96">F97</f>
        <v>0</v>
      </c>
      <c r="G96" s="58">
        <f t="shared" si="57"/>
        <v>0</v>
      </c>
      <c r="H96" s="58">
        <f t="shared" si="57"/>
        <v>0</v>
      </c>
      <c r="I96" s="58">
        <f t="shared" si="57"/>
        <v>0</v>
      </c>
      <c r="J96" s="58">
        <f>J97</f>
        <v>16888</v>
      </c>
      <c r="K96" s="58">
        <f t="shared" si="57"/>
        <v>16888</v>
      </c>
      <c r="L96" s="93">
        <f t="shared" si="51"/>
        <v>100</v>
      </c>
      <c r="M96" s="58">
        <f aca="true" t="shared" si="58" ref="M96:Z96">M97</f>
        <v>0</v>
      </c>
      <c r="N96" s="58">
        <f t="shared" si="58"/>
        <v>0</v>
      </c>
      <c r="O96" s="58">
        <f t="shared" si="58"/>
        <v>0</v>
      </c>
      <c r="P96" s="58">
        <f t="shared" si="58"/>
        <v>0</v>
      </c>
      <c r="Q96" s="58">
        <f t="shared" si="58"/>
        <v>0</v>
      </c>
      <c r="R96" s="58">
        <f t="shared" si="58"/>
        <v>0</v>
      </c>
      <c r="S96" s="58">
        <f t="shared" si="58"/>
        <v>16888</v>
      </c>
      <c r="T96" s="58">
        <f t="shared" si="58"/>
        <v>16888</v>
      </c>
      <c r="U96" s="58">
        <f t="shared" si="58"/>
        <v>16888</v>
      </c>
      <c r="V96" s="58">
        <f t="shared" si="58"/>
        <v>16888</v>
      </c>
      <c r="W96" s="58">
        <f t="shared" si="58"/>
        <v>0</v>
      </c>
      <c r="X96" s="58">
        <f t="shared" si="58"/>
        <v>0</v>
      </c>
      <c r="Y96" s="58">
        <f t="shared" si="58"/>
        <v>797655</v>
      </c>
      <c r="Z96" s="58">
        <f t="shared" si="58"/>
        <v>738188.36</v>
      </c>
      <c r="AA96" s="104">
        <f t="shared" si="5"/>
        <v>92.54481699481605</v>
      </c>
    </row>
    <row r="97" spans="1:27" s="2" customFormat="1" ht="27" customHeight="1">
      <c r="A97" s="11" t="s">
        <v>99</v>
      </c>
      <c r="B97" s="46" t="s">
        <v>104</v>
      </c>
      <c r="C97" s="55">
        <v>780767</v>
      </c>
      <c r="D97" s="55">
        <v>721300.36</v>
      </c>
      <c r="E97" s="96">
        <f t="shared" si="0"/>
        <v>92.38356129293375</v>
      </c>
      <c r="F97" s="55">
        <v>0</v>
      </c>
      <c r="G97" s="55">
        <v>0</v>
      </c>
      <c r="H97" s="55">
        <v>0</v>
      </c>
      <c r="I97" s="55">
        <v>0</v>
      </c>
      <c r="J97" s="55">
        <v>16888</v>
      </c>
      <c r="K97" s="55">
        <v>16888</v>
      </c>
      <c r="L97" s="93">
        <f t="shared" si="51"/>
        <v>100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16888</v>
      </c>
      <c r="T97" s="55">
        <v>16888</v>
      </c>
      <c r="U97" s="55">
        <v>16888</v>
      </c>
      <c r="V97" s="55">
        <v>16888</v>
      </c>
      <c r="W97" s="55"/>
      <c r="X97" s="55"/>
      <c r="Y97" s="65">
        <f t="shared" si="30"/>
        <v>797655</v>
      </c>
      <c r="Z97" s="66">
        <f t="shared" si="23"/>
        <v>738188.36</v>
      </c>
      <c r="AA97" s="103">
        <f t="shared" si="5"/>
        <v>92.54481699481605</v>
      </c>
    </row>
    <row r="98" spans="1:27" s="13" customFormat="1" ht="17.25" customHeight="1">
      <c r="A98" s="12" t="s">
        <v>100</v>
      </c>
      <c r="B98" s="52" t="s">
        <v>102</v>
      </c>
      <c r="C98" s="58">
        <f>C99</f>
        <v>3179286</v>
      </c>
      <c r="D98" s="58">
        <f>D99</f>
        <v>3128349.84</v>
      </c>
      <c r="E98" s="94">
        <f t="shared" si="0"/>
        <v>98.39787423968778</v>
      </c>
      <c r="F98" s="58">
        <f aca="true" t="shared" si="59" ref="F98:K98">F99</f>
        <v>2465650</v>
      </c>
      <c r="G98" s="58">
        <f t="shared" si="59"/>
        <v>2448239.04</v>
      </c>
      <c r="H98" s="58">
        <f t="shared" si="59"/>
        <v>246297</v>
      </c>
      <c r="I98" s="58">
        <f t="shared" si="59"/>
        <v>215547.83</v>
      </c>
      <c r="J98" s="58">
        <f t="shared" si="59"/>
        <v>24500</v>
      </c>
      <c r="K98" s="58">
        <f t="shared" si="59"/>
        <v>38539.69</v>
      </c>
      <c r="L98" s="94">
        <f>K98/J98*100</f>
        <v>157.30485714285714</v>
      </c>
      <c r="M98" s="58">
        <f aca="true" t="shared" si="60" ref="M98:Z98">M99</f>
        <v>24500</v>
      </c>
      <c r="N98" s="58">
        <f t="shared" si="60"/>
        <v>30039.69</v>
      </c>
      <c r="O98" s="58">
        <f t="shared" si="60"/>
        <v>0</v>
      </c>
      <c r="P98" s="58">
        <f t="shared" si="60"/>
        <v>8287.93</v>
      </c>
      <c r="Q98" s="58">
        <f t="shared" si="60"/>
        <v>10500</v>
      </c>
      <c r="R98" s="58">
        <f t="shared" si="60"/>
        <v>1861.24</v>
      </c>
      <c r="S98" s="58">
        <f t="shared" si="60"/>
        <v>0</v>
      </c>
      <c r="T98" s="58">
        <f t="shared" si="60"/>
        <v>8500</v>
      </c>
      <c r="U98" s="58">
        <f t="shared" si="60"/>
        <v>0</v>
      </c>
      <c r="V98" s="58">
        <f t="shared" si="60"/>
        <v>0</v>
      </c>
      <c r="W98" s="58">
        <f t="shared" si="60"/>
        <v>0</v>
      </c>
      <c r="X98" s="58">
        <f t="shared" si="60"/>
        <v>0</v>
      </c>
      <c r="Y98" s="58">
        <f t="shared" si="60"/>
        <v>3203786</v>
      </c>
      <c r="Z98" s="58">
        <f t="shared" si="60"/>
        <v>3166889.53</v>
      </c>
      <c r="AA98" s="104">
        <f t="shared" si="5"/>
        <v>98.84834786093703</v>
      </c>
    </row>
    <row r="99" spans="1:27" s="2" customFormat="1" ht="29.25" customHeight="1">
      <c r="A99" s="11" t="s">
        <v>101</v>
      </c>
      <c r="B99" s="46" t="s">
        <v>103</v>
      </c>
      <c r="C99" s="55">
        <v>3179286</v>
      </c>
      <c r="D99" s="55">
        <v>3128349.84</v>
      </c>
      <c r="E99" s="96">
        <f t="shared" si="0"/>
        <v>98.39787423968778</v>
      </c>
      <c r="F99" s="55">
        <v>2465650</v>
      </c>
      <c r="G99" s="55">
        <v>2448239.04</v>
      </c>
      <c r="H99" s="55">
        <v>246297</v>
      </c>
      <c r="I99" s="55">
        <v>215547.83</v>
      </c>
      <c r="J99" s="55">
        <v>24500</v>
      </c>
      <c r="K99" s="55">
        <v>38539.69</v>
      </c>
      <c r="L99" s="95">
        <f>K99/J99*100</f>
        <v>157.30485714285714</v>
      </c>
      <c r="M99" s="55">
        <v>24500</v>
      </c>
      <c r="N99" s="55">
        <v>30039.69</v>
      </c>
      <c r="O99" s="55">
        <v>0</v>
      </c>
      <c r="P99" s="55">
        <v>8287.93</v>
      </c>
      <c r="Q99" s="55">
        <v>10500</v>
      </c>
      <c r="R99" s="55">
        <v>1861.24</v>
      </c>
      <c r="S99" s="55">
        <f>S101</f>
        <v>0</v>
      </c>
      <c r="T99" s="55">
        <v>8500</v>
      </c>
      <c r="U99" s="55">
        <f>U101</f>
        <v>0</v>
      </c>
      <c r="V99" s="55">
        <f>V101</f>
        <v>0</v>
      </c>
      <c r="W99" s="55"/>
      <c r="X99" s="55"/>
      <c r="Y99" s="65">
        <f t="shared" si="30"/>
        <v>3203786</v>
      </c>
      <c r="Z99" s="66">
        <f t="shared" si="23"/>
        <v>3166889.53</v>
      </c>
      <c r="AA99" s="103">
        <f t="shared" si="5"/>
        <v>98.84834786093703</v>
      </c>
    </row>
    <row r="100" spans="1:27" s="13" customFormat="1" ht="18" customHeight="1">
      <c r="A100" s="12" t="s">
        <v>106</v>
      </c>
      <c r="B100" s="52" t="s">
        <v>107</v>
      </c>
      <c r="C100" s="58">
        <f>C101</f>
        <v>530000</v>
      </c>
      <c r="D100" s="58">
        <f>D101</f>
        <v>530000</v>
      </c>
      <c r="E100" s="94">
        <f>D100/C100*100</f>
        <v>100</v>
      </c>
      <c r="F100" s="58">
        <f aca="true" t="shared" si="61" ref="F100:K100">F101</f>
        <v>0</v>
      </c>
      <c r="G100" s="58">
        <f t="shared" si="61"/>
        <v>0</v>
      </c>
      <c r="H100" s="58">
        <f t="shared" si="61"/>
        <v>0</v>
      </c>
      <c r="I100" s="58">
        <f t="shared" si="61"/>
        <v>0</v>
      </c>
      <c r="J100" s="58">
        <f t="shared" si="61"/>
        <v>0</v>
      </c>
      <c r="K100" s="58">
        <f t="shared" si="61"/>
        <v>0</v>
      </c>
      <c r="L100" s="94">
        <v>0</v>
      </c>
      <c r="M100" s="58">
        <f aca="true" t="shared" si="62" ref="M100:Z100">M101</f>
        <v>0</v>
      </c>
      <c r="N100" s="58">
        <f t="shared" si="62"/>
        <v>0</v>
      </c>
      <c r="O100" s="58">
        <f t="shared" si="62"/>
        <v>0</v>
      </c>
      <c r="P100" s="58">
        <f t="shared" si="62"/>
        <v>0</v>
      </c>
      <c r="Q100" s="58">
        <f t="shared" si="62"/>
        <v>0</v>
      </c>
      <c r="R100" s="58">
        <f t="shared" si="62"/>
        <v>0</v>
      </c>
      <c r="S100" s="58">
        <f t="shared" si="62"/>
        <v>0</v>
      </c>
      <c r="T100" s="58">
        <f t="shared" si="62"/>
        <v>0</v>
      </c>
      <c r="U100" s="58">
        <f t="shared" si="62"/>
        <v>0</v>
      </c>
      <c r="V100" s="58">
        <f t="shared" si="62"/>
        <v>0</v>
      </c>
      <c r="W100" s="58">
        <f t="shared" si="62"/>
        <v>0</v>
      </c>
      <c r="X100" s="58">
        <f t="shared" si="62"/>
        <v>0</v>
      </c>
      <c r="Y100" s="58">
        <f t="shared" si="62"/>
        <v>530000</v>
      </c>
      <c r="Z100" s="58">
        <f t="shared" si="62"/>
        <v>530000</v>
      </c>
      <c r="AA100" s="104">
        <f>Z100/Y100*100</f>
        <v>100</v>
      </c>
    </row>
    <row r="101" spans="1:27" s="2" customFormat="1" ht="40.5" customHeight="1">
      <c r="A101" s="11" t="s">
        <v>167</v>
      </c>
      <c r="B101" s="43" t="s">
        <v>168</v>
      </c>
      <c r="C101" s="55">
        <v>530000</v>
      </c>
      <c r="D101" s="55">
        <v>530000</v>
      </c>
      <c r="E101" s="96">
        <f t="shared" si="0"/>
        <v>100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96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/>
      <c r="X101" s="55"/>
      <c r="Y101" s="65">
        <f t="shared" si="30"/>
        <v>530000</v>
      </c>
      <c r="Z101" s="66">
        <f t="shared" si="23"/>
        <v>530000</v>
      </c>
      <c r="AA101" s="103">
        <f t="shared" si="5"/>
        <v>100</v>
      </c>
    </row>
    <row r="102" spans="1:27" s="77" customFormat="1" ht="24.75" customHeight="1">
      <c r="A102" s="73" t="s">
        <v>108</v>
      </c>
      <c r="B102" s="76" t="s">
        <v>109</v>
      </c>
      <c r="C102" s="75">
        <f>SUM(C103:C105)</f>
        <v>21292159</v>
      </c>
      <c r="D102" s="75">
        <f>SUM(D103:D105)</f>
        <v>21271907</v>
      </c>
      <c r="E102" s="92">
        <f>D102/C102*100</f>
        <v>99.90488517392717</v>
      </c>
      <c r="F102" s="75">
        <f>SUM(F103:F105)</f>
        <v>0</v>
      </c>
      <c r="G102" s="75">
        <f>SUM(G103:G105)</f>
        <v>0</v>
      </c>
      <c r="H102" s="75">
        <f>SUM(H103:H105)</f>
        <v>0</v>
      </c>
      <c r="I102" s="75">
        <f>SUM(I103:I105)</f>
        <v>0</v>
      </c>
      <c r="J102" s="75">
        <f>SUM(J103:J105)+J108</f>
        <v>21403964.99</v>
      </c>
      <c r="K102" s="75">
        <f>SUM(K103:K105)+K108</f>
        <v>21149085.88</v>
      </c>
      <c r="L102" s="92">
        <f>K102/J102*100</f>
        <v>98.80919675340957</v>
      </c>
      <c r="M102" s="75">
        <f aca="true" t="shared" si="63" ref="M102:V102">SUM(M103:M105)+M108</f>
        <v>17844898.99</v>
      </c>
      <c r="N102" s="75">
        <f t="shared" si="63"/>
        <v>17844898.99</v>
      </c>
      <c r="O102" s="75">
        <f t="shared" si="63"/>
        <v>0</v>
      </c>
      <c r="P102" s="75">
        <f t="shared" si="63"/>
        <v>0</v>
      </c>
      <c r="Q102" s="75">
        <f t="shared" si="63"/>
        <v>0</v>
      </c>
      <c r="R102" s="75">
        <f t="shared" si="63"/>
        <v>0</v>
      </c>
      <c r="S102" s="75">
        <f t="shared" si="63"/>
        <v>3559066</v>
      </c>
      <c r="T102" s="75">
        <f t="shared" si="63"/>
        <v>3304186.89</v>
      </c>
      <c r="U102" s="75">
        <f t="shared" si="63"/>
        <v>3559066</v>
      </c>
      <c r="V102" s="75">
        <f t="shared" si="63"/>
        <v>3304186.89</v>
      </c>
      <c r="W102" s="75">
        <f>SUM(W103:W108)</f>
        <v>0</v>
      </c>
      <c r="X102" s="75" t="e">
        <f>#REF!+#REF!</f>
        <v>#REF!</v>
      </c>
      <c r="Y102" s="75">
        <f aca="true" t="shared" si="64" ref="Y102:Z108">C102+J102</f>
        <v>42696123.989999995</v>
      </c>
      <c r="Z102" s="75">
        <f t="shared" si="64"/>
        <v>42420992.879999995</v>
      </c>
      <c r="AA102" s="101">
        <f>Z102/Y102*100</f>
        <v>99.355606354187</v>
      </c>
    </row>
    <row r="103" spans="1:27" s="2" customFormat="1" ht="27.75" customHeight="1">
      <c r="A103" s="11" t="s">
        <v>169</v>
      </c>
      <c r="B103" s="43" t="s">
        <v>170</v>
      </c>
      <c r="C103" s="55">
        <v>125000</v>
      </c>
      <c r="D103" s="55">
        <v>124651</v>
      </c>
      <c r="E103" s="96">
        <f>D103/C103*100</f>
        <v>99.7208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93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/>
      <c r="X103" s="55"/>
      <c r="Y103" s="65">
        <f t="shared" si="64"/>
        <v>125000</v>
      </c>
      <c r="Z103" s="66">
        <f t="shared" si="64"/>
        <v>124651</v>
      </c>
      <c r="AA103" s="102">
        <f t="shared" si="5"/>
        <v>99.7208</v>
      </c>
    </row>
    <row r="104" spans="1:27" s="2" customFormat="1" ht="16.5" customHeight="1">
      <c r="A104" s="11" t="s">
        <v>110</v>
      </c>
      <c r="B104" s="43" t="s">
        <v>171</v>
      </c>
      <c r="C104" s="55">
        <v>19517159</v>
      </c>
      <c r="D104" s="55">
        <v>19497256</v>
      </c>
      <c r="E104" s="96">
        <f>D104/C104*100</f>
        <v>99.89802306780408</v>
      </c>
      <c r="F104" s="55">
        <v>0</v>
      </c>
      <c r="G104" s="55">
        <v>0</v>
      </c>
      <c r="H104" s="55">
        <v>0</v>
      </c>
      <c r="I104" s="55">
        <v>0</v>
      </c>
      <c r="J104" s="55">
        <v>3140225</v>
      </c>
      <c r="K104" s="55">
        <v>2885345.89</v>
      </c>
      <c r="L104" s="93">
        <f aca="true" t="shared" si="65" ref="L104:L123">K104/J104*100</f>
        <v>91.88341249432764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3140225</v>
      </c>
      <c r="T104" s="55">
        <v>2885345.89</v>
      </c>
      <c r="U104" s="55">
        <v>3140225</v>
      </c>
      <c r="V104" s="55">
        <v>2885345.89</v>
      </c>
      <c r="W104" s="55"/>
      <c r="X104" s="55"/>
      <c r="Y104" s="65">
        <f t="shared" si="64"/>
        <v>22657384</v>
      </c>
      <c r="Z104" s="66">
        <f t="shared" si="64"/>
        <v>22382601.89</v>
      </c>
      <c r="AA104" s="102">
        <f>Z104/Y104*100</f>
        <v>98.78722932003095</v>
      </c>
    </row>
    <row r="105" spans="1:27" s="2" customFormat="1" ht="16.5" customHeight="1">
      <c r="A105" s="11" t="s">
        <v>243</v>
      </c>
      <c r="B105" s="43" t="s">
        <v>246</v>
      </c>
      <c r="C105" s="55">
        <f>C106+C107</f>
        <v>1650000</v>
      </c>
      <c r="D105" s="55">
        <f>D106+D107</f>
        <v>1650000</v>
      </c>
      <c r="E105" s="96">
        <f>D105/C105*100</f>
        <v>100</v>
      </c>
      <c r="F105" s="55">
        <f aca="true" t="shared" si="66" ref="F105:K105">F106+F107</f>
        <v>0</v>
      </c>
      <c r="G105" s="55">
        <f t="shared" si="66"/>
        <v>0</v>
      </c>
      <c r="H105" s="55">
        <f t="shared" si="66"/>
        <v>0</v>
      </c>
      <c r="I105" s="55">
        <f t="shared" si="66"/>
        <v>0</v>
      </c>
      <c r="J105" s="55">
        <f t="shared" si="66"/>
        <v>17844898.99</v>
      </c>
      <c r="K105" s="55">
        <f t="shared" si="66"/>
        <v>17844898.99</v>
      </c>
      <c r="L105" s="93">
        <f t="shared" si="65"/>
        <v>100</v>
      </c>
      <c r="M105" s="55">
        <f aca="true" t="shared" si="67" ref="M105:V105">M106+M107</f>
        <v>17844898.99</v>
      </c>
      <c r="N105" s="55">
        <f t="shared" si="67"/>
        <v>17844898.99</v>
      </c>
      <c r="O105" s="55">
        <f t="shared" si="67"/>
        <v>0</v>
      </c>
      <c r="P105" s="55">
        <f t="shared" si="67"/>
        <v>0</v>
      </c>
      <c r="Q105" s="55">
        <f t="shared" si="67"/>
        <v>0</v>
      </c>
      <c r="R105" s="55">
        <f t="shared" si="67"/>
        <v>0</v>
      </c>
      <c r="S105" s="55">
        <f t="shared" si="67"/>
        <v>0</v>
      </c>
      <c r="T105" s="55">
        <f t="shared" si="67"/>
        <v>0</v>
      </c>
      <c r="U105" s="55">
        <f t="shared" si="67"/>
        <v>0</v>
      </c>
      <c r="V105" s="55">
        <f t="shared" si="67"/>
        <v>0</v>
      </c>
      <c r="W105" s="55"/>
      <c r="X105" s="55"/>
      <c r="Y105" s="65">
        <f t="shared" si="64"/>
        <v>19494898.99</v>
      </c>
      <c r="Z105" s="66">
        <f t="shared" si="64"/>
        <v>19494898.99</v>
      </c>
      <c r="AA105" s="102">
        <f t="shared" si="5"/>
        <v>100</v>
      </c>
    </row>
    <row r="106" spans="1:27" s="131" customFormat="1" ht="66" customHeight="1">
      <c r="A106" s="124" t="s">
        <v>291</v>
      </c>
      <c r="B106" s="125" t="s">
        <v>293</v>
      </c>
      <c r="C106" s="126">
        <v>1650000</v>
      </c>
      <c r="D106" s="126">
        <v>1650000</v>
      </c>
      <c r="E106" s="127">
        <f>D106/C106*100</f>
        <v>100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3">
        <v>0</v>
      </c>
      <c r="M106" s="126">
        <v>0</v>
      </c>
      <c r="N106" s="126">
        <v>0</v>
      </c>
      <c r="O106" s="126">
        <v>0</v>
      </c>
      <c r="P106" s="126">
        <v>0</v>
      </c>
      <c r="Q106" s="126">
        <v>0</v>
      </c>
      <c r="R106" s="126">
        <v>0</v>
      </c>
      <c r="S106" s="126">
        <v>0</v>
      </c>
      <c r="T106" s="126">
        <v>0</v>
      </c>
      <c r="U106" s="126">
        <v>0</v>
      </c>
      <c r="V106" s="126">
        <v>0</v>
      </c>
      <c r="W106" s="126"/>
      <c r="X106" s="126"/>
      <c r="Y106" s="128">
        <f t="shared" si="64"/>
        <v>1650000</v>
      </c>
      <c r="Z106" s="129">
        <f t="shared" si="64"/>
        <v>1650000</v>
      </c>
      <c r="AA106" s="130">
        <f t="shared" si="5"/>
        <v>100</v>
      </c>
    </row>
    <row r="107" spans="1:27" s="131" customFormat="1" ht="85.5" customHeight="1">
      <c r="A107" s="124" t="s">
        <v>292</v>
      </c>
      <c r="B107" s="125" t="s">
        <v>294</v>
      </c>
      <c r="C107" s="126">
        <v>0</v>
      </c>
      <c r="D107" s="126">
        <v>0</v>
      </c>
      <c r="E107" s="127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17844898.99</v>
      </c>
      <c r="K107" s="126">
        <v>17844898.99</v>
      </c>
      <c r="L107" s="123">
        <f t="shared" si="65"/>
        <v>100</v>
      </c>
      <c r="M107" s="126">
        <v>17844898.99</v>
      </c>
      <c r="N107" s="126">
        <v>17844898.99</v>
      </c>
      <c r="O107" s="126">
        <v>0</v>
      </c>
      <c r="P107" s="126">
        <v>0</v>
      </c>
      <c r="Q107" s="126">
        <v>0</v>
      </c>
      <c r="R107" s="126">
        <v>0</v>
      </c>
      <c r="S107" s="126">
        <v>0</v>
      </c>
      <c r="T107" s="126">
        <v>0</v>
      </c>
      <c r="U107" s="126">
        <v>0</v>
      </c>
      <c r="V107" s="126">
        <v>0</v>
      </c>
      <c r="W107" s="126"/>
      <c r="X107" s="126"/>
      <c r="Y107" s="128">
        <f>C107+J107</f>
        <v>17844898.99</v>
      </c>
      <c r="Z107" s="129">
        <f>D107+K107</f>
        <v>17844898.99</v>
      </c>
      <c r="AA107" s="130">
        <f>Z107/Y107*100</f>
        <v>100</v>
      </c>
    </row>
    <row r="108" spans="1:27" s="2" customFormat="1" ht="18.75" customHeight="1">
      <c r="A108" s="11" t="s">
        <v>244</v>
      </c>
      <c r="B108" s="43" t="s">
        <v>245</v>
      </c>
      <c r="C108" s="55">
        <v>0</v>
      </c>
      <c r="D108" s="55">
        <v>0</v>
      </c>
      <c r="E108" s="96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418841</v>
      </c>
      <c r="K108" s="55">
        <v>418841</v>
      </c>
      <c r="L108" s="93">
        <f t="shared" si="65"/>
        <v>100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418841</v>
      </c>
      <c r="T108" s="55">
        <v>418841</v>
      </c>
      <c r="U108" s="55">
        <v>418841</v>
      </c>
      <c r="V108" s="55">
        <v>418841</v>
      </c>
      <c r="W108" s="55"/>
      <c r="X108" s="55"/>
      <c r="Y108" s="65">
        <f t="shared" si="64"/>
        <v>418841</v>
      </c>
      <c r="Z108" s="66">
        <f t="shared" si="64"/>
        <v>418841</v>
      </c>
      <c r="AA108" s="102">
        <f t="shared" si="5"/>
        <v>100</v>
      </c>
    </row>
    <row r="109" spans="1:27" s="77" customFormat="1" ht="23.25" customHeight="1">
      <c r="A109" s="73" t="s">
        <v>172</v>
      </c>
      <c r="B109" s="76" t="s">
        <v>173</v>
      </c>
      <c r="C109" s="75">
        <f>C121+C123+C110</f>
        <v>4921902</v>
      </c>
      <c r="D109" s="75">
        <f>D121+D123+D110</f>
        <v>2139999.1</v>
      </c>
      <c r="E109" s="92">
        <f>D109/C109*100</f>
        <v>43.47910827968538</v>
      </c>
      <c r="F109" s="75">
        <f aca="true" t="shared" si="68" ref="F109:K109">F110+F121+F123</f>
        <v>0</v>
      </c>
      <c r="G109" s="75">
        <f t="shared" si="68"/>
        <v>0</v>
      </c>
      <c r="H109" s="75">
        <f t="shared" si="68"/>
        <v>0</v>
      </c>
      <c r="I109" s="75">
        <f t="shared" si="68"/>
        <v>0</v>
      </c>
      <c r="J109" s="75">
        <f>J110+J121+J123</f>
        <v>30134315</v>
      </c>
      <c r="K109" s="75">
        <f t="shared" si="68"/>
        <v>22517082.710000005</v>
      </c>
      <c r="L109" s="92">
        <f>K109/J109*100</f>
        <v>74.72239773825955</v>
      </c>
      <c r="M109" s="75">
        <f aca="true" t="shared" si="69" ref="M109:W109">M110+M121+M123</f>
        <v>806836</v>
      </c>
      <c r="N109" s="75">
        <f t="shared" si="69"/>
        <v>247922</v>
      </c>
      <c r="O109" s="75">
        <f t="shared" si="69"/>
        <v>0</v>
      </c>
      <c r="P109" s="75">
        <f t="shared" si="69"/>
        <v>0</v>
      </c>
      <c r="Q109" s="75">
        <f t="shared" si="69"/>
        <v>0</v>
      </c>
      <c r="R109" s="75">
        <f t="shared" si="69"/>
        <v>0</v>
      </c>
      <c r="S109" s="75">
        <f t="shared" si="69"/>
        <v>29327479</v>
      </c>
      <c r="T109" s="75">
        <f t="shared" si="69"/>
        <v>22269160.71</v>
      </c>
      <c r="U109" s="75">
        <f t="shared" si="69"/>
        <v>29311315</v>
      </c>
      <c r="V109" s="75">
        <f t="shared" si="69"/>
        <v>22252996.71</v>
      </c>
      <c r="W109" s="75">
        <f t="shared" si="69"/>
        <v>16164</v>
      </c>
      <c r="X109" s="75">
        <f>X126</f>
        <v>0</v>
      </c>
      <c r="Y109" s="75">
        <f>Y110+Y121+Y123</f>
        <v>35056217</v>
      </c>
      <c r="Z109" s="75">
        <f>Z110+Z121+Z123</f>
        <v>24657081.810000002</v>
      </c>
      <c r="AA109" s="101">
        <f>Z109/Y109*100</f>
        <v>70.33583175845814</v>
      </c>
    </row>
    <row r="110" spans="1:27" s="21" customFormat="1" ht="20.25" customHeight="1">
      <c r="A110" s="20" t="s">
        <v>190</v>
      </c>
      <c r="B110" s="44" t="s">
        <v>206</v>
      </c>
      <c r="C110" s="61">
        <f>C111+C112+C118+C119+C120</f>
        <v>2781902</v>
      </c>
      <c r="D110" s="61">
        <f>D111+D112+D118+D119+D120</f>
        <v>0</v>
      </c>
      <c r="E110" s="93">
        <v>0</v>
      </c>
      <c r="F110" s="61">
        <f>F111+F120+F120</f>
        <v>0</v>
      </c>
      <c r="G110" s="61">
        <f>G111+G120+G120</f>
        <v>0</v>
      </c>
      <c r="H110" s="61">
        <f>H111+H120+H120</f>
        <v>0</v>
      </c>
      <c r="I110" s="61">
        <f>I111+I120+I120</f>
        <v>0</v>
      </c>
      <c r="J110" s="61">
        <f>J111+J112+J118+J119+J120</f>
        <v>24602315</v>
      </c>
      <c r="K110" s="61">
        <f>K111+K112+K118+K119+K120</f>
        <v>17650078.490000002</v>
      </c>
      <c r="L110" s="93">
        <f t="shared" si="65"/>
        <v>71.74153525796252</v>
      </c>
      <c r="M110" s="61">
        <f>M111+M112+M118+M119+M120</f>
        <v>410000</v>
      </c>
      <c r="N110" s="61">
        <f>N111+N112+N118+N119+N120</f>
        <v>99619.2</v>
      </c>
      <c r="O110" s="61">
        <f aca="true" t="shared" si="70" ref="O110:X110">O111+O120+O120</f>
        <v>0</v>
      </c>
      <c r="P110" s="61">
        <f t="shared" si="70"/>
        <v>0</v>
      </c>
      <c r="Q110" s="61">
        <f t="shared" si="70"/>
        <v>0</v>
      </c>
      <c r="R110" s="61">
        <f t="shared" si="70"/>
        <v>0</v>
      </c>
      <c r="S110" s="61">
        <f>S111+S112+S118+S119+S120</f>
        <v>24192315</v>
      </c>
      <c r="T110" s="61">
        <f>T111+T112+T118+T119+T120</f>
        <v>17550459.29</v>
      </c>
      <c r="U110" s="61">
        <f>U111+U112+U118+U119+U120</f>
        <v>24192315</v>
      </c>
      <c r="V110" s="61">
        <f>V111+V112+V118+V119+V120</f>
        <v>17550459.29</v>
      </c>
      <c r="W110" s="61">
        <f t="shared" si="70"/>
        <v>0</v>
      </c>
      <c r="X110" s="61">
        <f t="shared" si="70"/>
        <v>0</v>
      </c>
      <c r="Y110" s="69">
        <f>C110+J110</f>
        <v>27384217</v>
      </c>
      <c r="Z110" s="69">
        <f>D110+K110</f>
        <v>17650078.490000002</v>
      </c>
      <c r="AA110" s="102">
        <f t="shared" si="5"/>
        <v>64.45347146496832</v>
      </c>
    </row>
    <row r="111" spans="1:27" s="27" customFormat="1" ht="24.75" customHeight="1">
      <c r="A111" s="26" t="s">
        <v>191</v>
      </c>
      <c r="B111" s="41" t="s">
        <v>192</v>
      </c>
      <c r="C111" s="62">
        <v>0</v>
      </c>
      <c r="D111" s="62">
        <v>0</v>
      </c>
      <c r="E111" s="9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1304337</v>
      </c>
      <c r="K111" s="114">
        <v>519308.39</v>
      </c>
      <c r="L111" s="94">
        <f t="shared" si="65"/>
        <v>39.813973689314956</v>
      </c>
      <c r="M111" s="114">
        <v>0</v>
      </c>
      <c r="N111" s="114">
        <v>0</v>
      </c>
      <c r="O111" s="114">
        <v>0</v>
      </c>
      <c r="P111" s="114">
        <v>0</v>
      </c>
      <c r="Q111" s="114">
        <v>0</v>
      </c>
      <c r="R111" s="114">
        <v>0</v>
      </c>
      <c r="S111" s="114">
        <v>1304337</v>
      </c>
      <c r="T111" s="114">
        <v>519308.39</v>
      </c>
      <c r="U111" s="114">
        <v>1304337</v>
      </c>
      <c r="V111" s="114">
        <v>519308.39</v>
      </c>
      <c r="W111" s="114"/>
      <c r="X111" s="114"/>
      <c r="Y111" s="67">
        <f>C111+J111</f>
        <v>1304337</v>
      </c>
      <c r="Z111" s="68">
        <f t="shared" si="23"/>
        <v>519308.39</v>
      </c>
      <c r="AA111" s="104">
        <f t="shared" si="5"/>
        <v>39.813973689314956</v>
      </c>
    </row>
    <row r="112" spans="1:27" s="27" customFormat="1" ht="28.5" customHeight="1">
      <c r="A112" s="26" t="s">
        <v>193</v>
      </c>
      <c r="B112" s="41" t="s">
        <v>214</v>
      </c>
      <c r="C112" s="62">
        <f>C113+C115+C116+C117</f>
        <v>2781902</v>
      </c>
      <c r="D112" s="62">
        <f>D113+D115+D116+D117</f>
        <v>0</v>
      </c>
      <c r="E112" s="94">
        <v>0</v>
      </c>
      <c r="F112" s="114">
        <f>F113+F115+F116+F117</f>
        <v>0</v>
      </c>
      <c r="G112" s="114">
        <f>G113+G115+G116+G117</f>
        <v>0</v>
      </c>
      <c r="H112" s="114">
        <f>H113+H115+H116+H117</f>
        <v>0</v>
      </c>
      <c r="I112" s="114">
        <f>I113+I115+I116+I117</f>
        <v>0</v>
      </c>
      <c r="J112" s="114">
        <f>J113+J114+J115+J116+J117</f>
        <v>14817978</v>
      </c>
      <c r="K112" s="114">
        <f>K113+K114+K115+K116+K117</f>
        <v>9081152.05</v>
      </c>
      <c r="L112" s="94">
        <f t="shared" si="65"/>
        <v>61.28469113667195</v>
      </c>
      <c r="M112" s="114">
        <f aca="true" t="shared" si="71" ref="M112:X112">M113+M115+M116+M117</f>
        <v>0</v>
      </c>
      <c r="N112" s="114">
        <f t="shared" si="71"/>
        <v>0</v>
      </c>
      <c r="O112" s="114">
        <f t="shared" si="71"/>
        <v>0</v>
      </c>
      <c r="P112" s="114">
        <f t="shared" si="71"/>
        <v>0</v>
      </c>
      <c r="Q112" s="114">
        <f t="shared" si="71"/>
        <v>0</v>
      </c>
      <c r="R112" s="114">
        <f t="shared" si="71"/>
        <v>0</v>
      </c>
      <c r="S112" s="114">
        <f>S113+S114+S115+S116+S117</f>
        <v>14817978</v>
      </c>
      <c r="T112" s="114">
        <f>T113+T114+T115+T116+T117</f>
        <v>9081152.05</v>
      </c>
      <c r="U112" s="114">
        <f>U113+U114+U115+U116+U117</f>
        <v>14817978</v>
      </c>
      <c r="V112" s="114">
        <f>V113+V114+V115+V116+V117</f>
        <v>9081152.05</v>
      </c>
      <c r="W112" s="114">
        <f t="shared" si="71"/>
        <v>0</v>
      </c>
      <c r="X112" s="114">
        <f t="shared" si="71"/>
        <v>0</v>
      </c>
      <c r="Y112" s="114">
        <f>Y113+Y114+Y115+Y116+Y117</f>
        <v>17599880</v>
      </c>
      <c r="Z112" s="114">
        <f>Z113+Z114+Z115+Z116+Z117</f>
        <v>9081152.05</v>
      </c>
      <c r="AA112" s="104">
        <f t="shared" si="5"/>
        <v>51.5978066327725</v>
      </c>
    </row>
    <row r="113" spans="1:27" s="23" customFormat="1" ht="19.5" customHeight="1">
      <c r="A113" s="22" t="s">
        <v>194</v>
      </c>
      <c r="B113" s="89" t="s">
        <v>195</v>
      </c>
      <c r="C113" s="60">
        <v>2781902</v>
      </c>
      <c r="D113" s="60">
        <v>0</v>
      </c>
      <c r="E113" s="115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f>9567098+1393000</f>
        <v>10960098</v>
      </c>
      <c r="K113" s="64">
        <f>5171138.78+1313730.76</f>
        <v>6484869.54</v>
      </c>
      <c r="L113" s="96">
        <f t="shared" si="65"/>
        <v>59.16798864389716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f>9567098+1393000</f>
        <v>10960098</v>
      </c>
      <c r="T113" s="64">
        <f>5171138.78+1313730.76</f>
        <v>6484869.54</v>
      </c>
      <c r="U113" s="64">
        <f>9567098+1393000</f>
        <v>10960098</v>
      </c>
      <c r="V113" s="64">
        <f>5171138.78+1313730.76</f>
        <v>6484869.54</v>
      </c>
      <c r="W113" s="64"/>
      <c r="X113" s="64"/>
      <c r="Y113" s="109">
        <f aca="true" t="shared" si="72" ref="Y113:Y120">C113+J113</f>
        <v>13742000</v>
      </c>
      <c r="Z113" s="71">
        <f t="shared" si="23"/>
        <v>6484869.54</v>
      </c>
      <c r="AA113" s="104">
        <f t="shared" si="5"/>
        <v>47.19014364721292</v>
      </c>
    </row>
    <row r="114" spans="1:27" s="23" customFormat="1" ht="20.25" customHeight="1">
      <c r="A114" s="22" t="s">
        <v>226</v>
      </c>
      <c r="B114" s="89" t="s">
        <v>227</v>
      </c>
      <c r="C114" s="60">
        <v>0</v>
      </c>
      <c r="D114" s="60">
        <v>0</v>
      </c>
      <c r="E114" s="115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2269880</v>
      </c>
      <c r="K114" s="64">
        <v>2266250.79</v>
      </c>
      <c r="L114" s="96">
        <f t="shared" si="65"/>
        <v>99.84011445538971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2269880</v>
      </c>
      <c r="T114" s="64">
        <v>2266250.79</v>
      </c>
      <c r="U114" s="64">
        <v>2269880</v>
      </c>
      <c r="V114" s="64">
        <v>2266250.79</v>
      </c>
      <c r="W114" s="64"/>
      <c r="X114" s="64"/>
      <c r="Y114" s="109">
        <f t="shared" si="72"/>
        <v>2269880</v>
      </c>
      <c r="Z114" s="71">
        <f t="shared" si="23"/>
        <v>2266250.79</v>
      </c>
      <c r="AA114" s="104">
        <f t="shared" si="5"/>
        <v>99.84011445538971</v>
      </c>
    </row>
    <row r="115" spans="1:27" s="23" customFormat="1" ht="19.5" customHeight="1" hidden="1">
      <c r="A115" s="22" t="s">
        <v>196</v>
      </c>
      <c r="B115" s="89" t="s">
        <v>197</v>
      </c>
      <c r="C115" s="60">
        <v>0</v>
      </c>
      <c r="D115" s="60">
        <v>0</v>
      </c>
      <c r="E115" s="115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96" t="e">
        <f t="shared" si="65"/>
        <v>#DIV/0!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64"/>
      <c r="X115" s="64"/>
      <c r="Y115" s="109">
        <f t="shared" si="72"/>
        <v>0</v>
      </c>
      <c r="Z115" s="71">
        <f t="shared" si="23"/>
        <v>0</v>
      </c>
      <c r="AA115" s="104" t="e">
        <f t="shared" si="5"/>
        <v>#DIV/0!</v>
      </c>
    </row>
    <row r="116" spans="1:27" s="23" customFormat="1" ht="22.5" customHeight="1">
      <c r="A116" s="22" t="s">
        <v>198</v>
      </c>
      <c r="B116" s="89" t="s">
        <v>199</v>
      </c>
      <c r="C116" s="60">
        <v>0</v>
      </c>
      <c r="D116" s="60">
        <v>0</v>
      </c>
      <c r="E116" s="115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f>282000+58000</f>
        <v>340000</v>
      </c>
      <c r="K116" s="64">
        <f>272717.72+57314</f>
        <v>330031.72</v>
      </c>
      <c r="L116" s="96">
        <f t="shared" si="65"/>
        <v>97.06815294117646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f>282000+58000</f>
        <v>340000</v>
      </c>
      <c r="T116" s="64">
        <f>272717.72+57314</f>
        <v>330031.72</v>
      </c>
      <c r="U116" s="64">
        <f>282000+58000</f>
        <v>340000</v>
      </c>
      <c r="V116" s="64">
        <f>272717.72+57314</f>
        <v>330031.72</v>
      </c>
      <c r="W116" s="64"/>
      <c r="X116" s="64"/>
      <c r="Y116" s="109">
        <f t="shared" si="72"/>
        <v>340000</v>
      </c>
      <c r="Z116" s="71">
        <f t="shared" si="23"/>
        <v>330031.72</v>
      </c>
      <c r="AA116" s="104">
        <f t="shared" si="5"/>
        <v>97.06815294117646</v>
      </c>
    </row>
    <row r="117" spans="1:27" s="23" customFormat="1" ht="27.75" customHeight="1">
      <c r="A117" s="22" t="s">
        <v>200</v>
      </c>
      <c r="B117" s="89" t="s">
        <v>201</v>
      </c>
      <c r="C117" s="60">
        <v>0</v>
      </c>
      <c r="D117" s="60">
        <v>0</v>
      </c>
      <c r="E117" s="115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1248000</v>
      </c>
      <c r="K117" s="64">
        <v>0</v>
      </c>
      <c r="L117" s="96">
        <f t="shared" si="65"/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1248000</v>
      </c>
      <c r="T117" s="64">
        <v>0</v>
      </c>
      <c r="U117" s="64">
        <v>1248000</v>
      </c>
      <c r="V117" s="64">
        <v>0</v>
      </c>
      <c r="W117" s="64"/>
      <c r="X117" s="64"/>
      <c r="Y117" s="109">
        <f t="shared" si="72"/>
        <v>1248000</v>
      </c>
      <c r="Z117" s="71">
        <f t="shared" si="23"/>
        <v>0</v>
      </c>
      <c r="AA117" s="104">
        <f t="shared" si="5"/>
        <v>0</v>
      </c>
    </row>
    <row r="118" spans="1:27" s="27" customFormat="1" ht="30" customHeight="1">
      <c r="A118" s="26" t="s">
        <v>220</v>
      </c>
      <c r="B118" s="54" t="s">
        <v>231</v>
      </c>
      <c r="C118" s="62">
        <v>0</v>
      </c>
      <c r="D118" s="62">
        <v>0</v>
      </c>
      <c r="E118" s="116">
        <v>0</v>
      </c>
      <c r="F118" s="114">
        <v>0</v>
      </c>
      <c r="G118" s="114">
        <v>0</v>
      </c>
      <c r="H118" s="114">
        <v>0</v>
      </c>
      <c r="I118" s="114">
        <v>0</v>
      </c>
      <c r="J118" s="114">
        <v>410000</v>
      </c>
      <c r="K118" s="114">
        <v>99619.2</v>
      </c>
      <c r="L118" s="94">
        <f>K118/J118*100</f>
        <v>24.297365853658537</v>
      </c>
      <c r="M118" s="114">
        <v>410000</v>
      </c>
      <c r="N118" s="114">
        <v>99619.2</v>
      </c>
      <c r="O118" s="114">
        <v>0</v>
      </c>
      <c r="P118" s="114">
        <v>0</v>
      </c>
      <c r="Q118" s="114">
        <v>0</v>
      </c>
      <c r="R118" s="114">
        <v>0</v>
      </c>
      <c r="S118" s="114">
        <v>0</v>
      </c>
      <c r="T118" s="114">
        <v>0</v>
      </c>
      <c r="U118" s="114">
        <v>0</v>
      </c>
      <c r="V118" s="114">
        <v>0</v>
      </c>
      <c r="W118" s="114"/>
      <c r="X118" s="114"/>
      <c r="Y118" s="67">
        <f t="shared" si="72"/>
        <v>410000</v>
      </c>
      <c r="Z118" s="68">
        <f>D118+K118</f>
        <v>99619.2</v>
      </c>
      <c r="AA118" s="104">
        <f>Z118/Y118*100</f>
        <v>24.297365853658537</v>
      </c>
    </row>
    <row r="119" spans="1:27" s="27" customFormat="1" ht="16.5" customHeight="1">
      <c r="A119" s="26" t="s">
        <v>221</v>
      </c>
      <c r="B119" s="41" t="s">
        <v>222</v>
      </c>
      <c r="C119" s="62">
        <v>0</v>
      </c>
      <c r="D119" s="62">
        <v>0</v>
      </c>
      <c r="E119" s="96">
        <v>0</v>
      </c>
      <c r="F119" s="114">
        <v>0</v>
      </c>
      <c r="G119" s="114">
        <v>0</v>
      </c>
      <c r="H119" s="114">
        <v>0</v>
      </c>
      <c r="I119" s="114">
        <v>0</v>
      </c>
      <c r="J119" s="114">
        <v>8070000</v>
      </c>
      <c r="K119" s="114">
        <v>7949998.85</v>
      </c>
      <c r="L119" s="94">
        <f>K119/J119*100</f>
        <v>98.51299690210656</v>
      </c>
      <c r="M119" s="114">
        <v>0</v>
      </c>
      <c r="N119" s="114">
        <v>0</v>
      </c>
      <c r="O119" s="114">
        <v>0</v>
      </c>
      <c r="P119" s="114">
        <v>0</v>
      </c>
      <c r="Q119" s="114">
        <v>0</v>
      </c>
      <c r="R119" s="114">
        <v>0</v>
      </c>
      <c r="S119" s="114">
        <v>8070000</v>
      </c>
      <c r="T119" s="114">
        <v>7949998.85</v>
      </c>
      <c r="U119" s="114">
        <v>8070000</v>
      </c>
      <c r="V119" s="114">
        <v>7949998.85</v>
      </c>
      <c r="W119" s="114"/>
      <c r="X119" s="114"/>
      <c r="Y119" s="67">
        <f t="shared" si="72"/>
        <v>8070000</v>
      </c>
      <c r="Z119" s="68">
        <f>D119+K119</f>
        <v>7949998.85</v>
      </c>
      <c r="AA119" s="104">
        <f>Z119/Y119*100</f>
        <v>98.51299690210656</v>
      </c>
    </row>
    <row r="120" spans="1:27" s="27" customFormat="1" ht="27.75" customHeight="1" hidden="1">
      <c r="A120" s="26" t="s">
        <v>202</v>
      </c>
      <c r="B120" s="54" t="s">
        <v>203</v>
      </c>
      <c r="C120" s="62">
        <v>0</v>
      </c>
      <c r="D120" s="62">
        <v>0</v>
      </c>
      <c r="E120" s="116"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94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  <c r="T120" s="114">
        <v>0</v>
      </c>
      <c r="U120" s="114">
        <v>0</v>
      </c>
      <c r="V120" s="114">
        <v>0</v>
      </c>
      <c r="W120" s="114"/>
      <c r="X120" s="114"/>
      <c r="Y120" s="67">
        <f t="shared" si="72"/>
        <v>0</v>
      </c>
      <c r="Z120" s="68">
        <f t="shared" si="23"/>
        <v>0</v>
      </c>
      <c r="AA120" s="104" t="e">
        <f t="shared" si="5"/>
        <v>#DIV/0!</v>
      </c>
    </row>
    <row r="121" spans="1:27" s="21" customFormat="1" ht="26.25" customHeight="1">
      <c r="A121" s="20" t="s">
        <v>204</v>
      </c>
      <c r="B121" s="44" t="s">
        <v>205</v>
      </c>
      <c r="C121" s="61">
        <f>C122</f>
        <v>2140000</v>
      </c>
      <c r="D121" s="61">
        <f>D122</f>
        <v>2139999.1</v>
      </c>
      <c r="E121" s="93">
        <f>D121/C121*100</f>
        <v>99.99995794392524</v>
      </c>
      <c r="F121" s="61">
        <f aca="true" t="shared" si="73" ref="F121:K121">F122</f>
        <v>0</v>
      </c>
      <c r="G121" s="61">
        <f t="shared" si="73"/>
        <v>0</v>
      </c>
      <c r="H121" s="61">
        <f t="shared" si="73"/>
        <v>0</v>
      </c>
      <c r="I121" s="61">
        <f t="shared" si="73"/>
        <v>0</v>
      </c>
      <c r="J121" s="61">
        <f t="shared" si="73"/>
        <v>5119000</v>
      </c>
      <c r="K121" s="61">
        <f t="shared" si="73"/>
        <v>4702537.42</v>
      </c>
      <c r="L121" s="93">
        <f t="shared" si="65"/>
        <v>91.86437624536042</v>
      </c>
      <c r="M121" s="61">
        <f aca="true" t="shared" si="74" ref="M121:Y121">M122</f>
        <v>0</v>
      </c>
      <c r="N121" s="61">
        <f t="shared" si="74"/>
        <v>0</v>
      </c>
      <c r="O121" s="61">
        <f t="shared" si="74"/>
        <v>0</v>
      </c>
      <c r="P121" s="61">
        <f t="shared" si="74"/>
        <v>0</v>
      </c>
      <c r="Q121" s="61">
        <f t="shared" si="74"/>
        <v>0</v>
      </c>
      <c r="R121" s="61">
        <f t="shared" si="74"/>
        <v>0</v>
      </c>
      <c r="S121" s="61">
        <f t="shared" si="74"/>
        <v>5119000</v>
      </c>
      <c r="T121" s="61">
        <f t="shared" si="74"/>
        <v>4702537.42</v>
      </c>
      <c r="U121" s="61">
        <f t="shared" si="74"/>
        <v>5119000</v>
      </c>
      <c r="V121" s="61">
        <f t="shared" si="74"/>
        <v>4702537.42</v>
      </c>
      <c r="W121" s="61">
        <f t="shared" si="74"/>
        <v>0</v>
      </c>
      <c r="X121" s="61">
        <f t="shared" si="74"/>
        <v>0</v>
      </c>
      <c r="Y121" s="61">
        <f t="shared" si="74"/>
        <v>7259000</v>
      </c>
      <c r="Z121" s="70">
        <f t="shared" si="23"/>
        <v>6842536.52</v>
      </c>
      <c r="AA121" s="102">
        <f t="shared" si="5"/>
        <v>94.2627981815677</v>
      </c>
    </row>
    <row r="122" spans="1:27" s="25" customFormat="1" ht="36.75" customHeight="1">
      <c r="A122" s="24" t="s">
        <v>174</v>
      </c>
      <c r="B122" s="89" t="s">
        <v>175</v>
      </c>
      <c r="C122" s="56">
        <v>2140000</v>
      </c>
      <c r="D122" s="56">
        <v>2139999.1</v>
      </c>
      <c r="E122" s="96">
        <f>D122/C122*100</f>
        <v>99.99995794392524</v>
      </c>
      <c r="F122" s="59"/>
      <c r="G122" s="59">
        <v>0</v>
      </c>
      <c r="H122" s="59">
        <v>0</v>
      </c>
      <c r="I122" s="59">
        <v>0</v>
      </c>
      <c r="J122" s="59">
        <v>5119000</v>
      </c>
      <c r="K122" s="59">
        <v>4702537.42</v>
      </c>
      <c r="L122" s="96">
        <f t="shared" si="65"/>
        <v>91.86437624536042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5119000</v>
      </c>
      <c r="T122" s="59">
        <v>4702537.42</v>
      </c>
      <c r="U122" s="59">
        <v>5119000</v>
      </c>
      <c r="V122" s="59">
        <v>4702537.42</v>
      </c>
      <c r="W122" s="59"/>
      <c r="X122" s="59"/>
      <c r="Y122" s="109">
        <f>C122+J122</f>
        <v>7259000</v>
      </c>
      <c r="Z122" s="66">
        <f t="shared" si="23"/>
        <v>6842536.52</v>
      </c>
      <c r="AA122" s="104">
        <f t="shared" si="5"/>
        <v>94.2627981815677</v>
      </c>
    </row>
    <row r="123" spans="1:27" s="21" customFormat="1" ht="25.5" customHeight="1">
      <c r="A123" s="20" t="s">
        <v>207</v>
      </c>
      <c r="B123" s="44" t="s">
        <v>208</v>
      </c>
      <c r="C123" s="61">
        <f>C124+C125+C126</f>
        <v>0</v>
      </c>
      <c r="D123" s="61">
        <v>0</v>
      </c>
      <c r="E123" s="93">
        <v>0</v>
      </c>
      <c r="F123" s="61">
        <v>0</v>
      </c>
      <c r="G123" s="61">
        <f>D124+D126</f>
        <v>0</v>
      </c>
      <c r="H123" s="61">
        <v>0</v>
      </c>
      <c r="I123" s="61">
        <f>F124+F126</f>
        <v>0</v>
      </c>
      <c r="J123" s="61">
        <f>J124+J125+J126</f>
        <v>413000</v>
      </c>
      <c r="K123" s="61">
        <f>K124+K125+K126</f>
        <v>164466.8</v>
      </c>
      <c r="L123" s="93">
        <f t="shared" si="65"/>
        <v>39.82246973365618</v>
      </c>
      <c r="M123" s="61">
        <f>M124+M125+M126</f>
        <v>396836</v>
      </c>
      <c r="N123" s="61">
        <f>N124+N125+N126</f>
        <v>148302.8</v>
      </c>
      <c r="O123" s="61">
        <f>O124+O126</f>
        <v>0</v>
      </c>
      <c r="P123" s="61">
        <f>P124+P126</f>
        <v>0</v>
      </c>
      <c r="Q123" s="61">
        <f>Q124+Q126</f>
        <v>0</v>
      </c>
      <c r="R123" s="61">
        <f>R124+R126</f>
        <v>0</v>
      </c>
      <c r="S123" s="61">
        <f>S124+S125+S126</f>
        <v>16164</v>
      </c>
      <c r="T123" s="61">
        <f>T124+T125+T126</f>
        <v>16164</v>
      </c>
      <c r="U123" s="61">
        <f>U124+U125+U126</f>
        <v>0</v>
      </c>
      <c r="V123" s="61">
        <f>V124+V125+V126</f>
        <v>0</v>
      </c>
      <c r="W123" s="61">
        <f>T124+T126</f>
        <v>16164</v>
      </c>
      <c r="X123" s="61">
        <f>U124+U126</f>
        <v>0</v>
      </c>
      <c r="Y123" s="69">
        <f>C123+J123</f>
        <v>413000</v>
      </c>
      <c r="Z123" s="70">
        <f t="shared" si="23"/>
        <v>164466.8</v>
      </c>
      <c r="AA123" s="102">
        <f t="shared" si="5"/>
        <v>39.82246973365618</v>
      </c>
    </row>
    <row r="124" spans="1:27" s="23" customFormat="1" ht="18.75" customHeight="1" hidden="1">
      <c r="A124" s="22" t="s">
        <v>279</v>
      </c>
      <c r="B124" s="89" t="s">
        <v>280</v>
      </c>
      <c r="C124" s="60">
        <v>0</v>
      </c>
      <c r="D124" s="60">
        <v>0</v>
      </c>
      <c r="E124" s="95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95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4">
        <v>0</v>
      </c>
      <c r="W124" s="64"/>
      <c r="X124" s="64"/>
      <c r="Y124" s="109">
        <f>C124+J124</f>
        <v>0</v>
      </c>
      <c r="Z124" s="71">
        <f t="shared" si="23"/>
        <v>0</v>
      </c>
      <c r="AA124" s="104" t="e">
        <f t="shared" si="5"/>
        <v>#DIV/0!</v>
      </c>
    </row>
    <row r="125" spans="1:27" s="23" customFormat="1" ht="28.5" customHeight="1">
      <c r="A125" s="22" t="s">
        <v>209</v>
      </c>
      <c r="B125" s="89" t="s">
        <v>210</v>
      </c>
      <c r="C125" s="60">
        <v>0</v>
      </c>
      <c r="D125" s="60">
        <v>0</v>
      </c>
      <c r="E125" s="95">
        <v>0</v>
      </c>
      <c r="F125" s="64">
        <v>0</v>
      </c>
      <c r="G125" s="64">
        <v>0</v>
      </c>
      <c r="H125" s="64">
        <v>0</v>
      </c>
      <c r="I125" s="64">
        <v>0</v>
      </c>
      <c r="J125" s="64">
        <v>45000</v>
      </c>
      <c r="K125" s="64">
        <v>10130</v>
      </c>
      <c r="L125" s="95">
        <f>K125/J125*100</f>
        <v>22.511111111111113</v>
      </c>
      <c r="M125" s="64">
        <v>45000</v>
      </c>
      <c r="N125" s="64">
        <v>10130</v>
      </c>
      <c r="O125" s="64"/>
      <c r="P125" s="64"/>
      <c r="Q125" s="64"/>
      <c r="R125" s="64"/>
      <c r="S125" s="64">
        <v>0</v>
      </c>
      <c r="T125" s="64">
        <v>0</v>
      </c>
      <c r="U125" s="64">
        <v>0</v>
      </c>
      <c r="V125" s="64">
        <v>0</v>
      </c>
      <c r="W125" s="64"/>
      <c r="X125" s="64"/>
      <c r="Y125" s="109">
        <f>C125+J125</f>
        <v>45000</v>
      </c>
      <c r="Z125" s="71">
        <f t="shared" si="23"/>
        <v>10130</v>
      </c>
      <c r="AA125" s="104">
        <f t="shared" si="5"/>
        <v>22.511111111111113</v>
      </c>
    </row>
    <row r="126" spans="1:27" s="25" customFormat="1" ht="74.25" customHeight="1">
      <c r="A126" s="24" t="s">
        <v>211</v>
      </c>
      <c r="B126" s="90" t="s">
        <v>236</v>
      </c>
      <c r="C126" s="56">
        <v>0</v>
      </c>
      <c r="D126" s="56">
        <v>0</v>
      </c>
      <c r="E126" s="95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368000</v>
      </c>
      <c r="K126" s="59">
        <v>154336.8</v>
      </c>
      <c r="L126" s="95">
        <f>K126/J126*100</f>
        <v>41.93934782608695</v>
      </c>
      <c r="M126" s="59">
        <v>351836</v>
      </c>
      <c r="N126" s="59">
        <v>138172.8</v>
      </c>
      <c r="O126" s="59">
        <v>0</v>
      </c>
      <c r="P126" s="59">
        <v>0</v>
      </c>
      <c r="Q126" s="59">
        <v>0</v>
      </c>
      <c r="R126" s="59">
        <v>0</v>
      </c>
      <c r="S126" s="59">
        <v>16164</v>
      </c>
      <c r="T126" s="59">
        <v>16164</v>
      </c>
      <c r="U126" s="59">
        <v>0</v>
      </c>
      <c r="V126" s="59">
        <v>0</v>
      </c>
      <c r="W126" s="59"/>
      <c r="X126" s="59"/>
      <c r="Y126" s="109">
        <f>C126+J126</f>
        <v>368000</v>
      </c>
      <c r="Z126" s="71">
        <f t="shared" si="23"/>
        <v>154336.8</v>
      </c>
      <c r="AA126" s="104">
        <f t="shared" si="5"/>
        <v>41.93934782608695</v>
      </c>
    </row>
    <row r="127" spans="1:27" s="77" customFormat="1" ht="23.25" customHeight="1">
      <c r="A127" s="73" t="s">
        <v>111</v>
      </c>
      <c r="B127" s="76" t="s">
        <v>176</v>
      </c>
      <c r="C127" s="75">
        <f>C128+C131+C132+C133</f>
        <v>1272697.37</v>
      </c>
      <c r="D127" s="75">
        <f>D128+D131+D132+D133</f>
        <v>1234504.12</v>
      </c>
      <c r="E127" s="92">
        <f>D127/C127*100</f>
        <v>96.99903127795416</v>
      </c>
      <c r="F127" s="75">
        <f aca="true" t="shared" si="75" ref="F127:K127">F128+F131+F132+F133</f>
        <v>654491</v>
      </c>
      <c r="G127" s="75">
        <f t="shared" si="75"/>
        <v>654491</v>
      </c>
      <c r="H127" s="75">
        <f t="shared" si="75"/>
        <v>2400</v>
      </c>
      <c r="I127" s="75">
        <f t="shared" si="75"/>
        <v>2400</v>
      </c>
      <c r="J127" s="75">
        <f t="shared" si="75"/>
        <v>258400</v>
      </c>
      <c r="K127" s="75">
        <f t="shared" si="75"/>
        <v>305502.33999999997</v>
      </c>
      <c r="L127" s="92">
        <f>K127/J127*100</f>
        <v>118.22845975232197</v>
      </c>
      <c r="M127" s="75">
        <f aca="true" t="shared" si="76" ref="M127:Z127">M128+M131+M132+M133</f>
        <v>258400</v>
      </c>
      <c r="N127" s="75">
        <f t="shared" si="76"/>
        <v>305502.33999999997</v>
      </c>
      <c r="O127" s="75">
        <f t="shared" si="76"/>
        <v>90000</v>
      </c>
      <c r="P127" s="75">
        <f t="shared" si="76"/>
        <v>160582.97</v>
      </c>
      <c r="Q127" s="75">
        <f t="shared" si="76"/>
        <v>2600</v>
      </c>
      <c r="R127" s="75">
        <f t="shared" si="76"/>
        <v>2186.9</v>
      </c>
      <c r="S127" s="75">
        <f t="shared" si="76"/>
        <v>0</v>
      </c>
      <c r="T127" s="75">
        <f t="shared" si="76"/>
        <v>0</v>
      </c>
      <c r="U127" s="75">
        <f t="shared" si="76"/>
        <v>0</v>
      </c>
      <c r="V127" s="75">
        <f t="shared" si="76"/>
        <v>0</v>
      </c>
      <c r="W127" s="75">
        <f t="shared" si="76"/>
        <v>0</v>
      </c>
      <c r="X127" s="75">
        <f t="shared" si="76"/>
        <v>0</v>
      </c>
      <c r="Y127" s="75">
        <f t="shared" si="76"/>
        <v>1531097.37</v>
      </c>
      <c r="Z127" s="75">
        <f t="shared" si="76"/>
        <v>1540006.4600000002</v>
      </c>
      <c r="AA127" s="101">
        <f>Z127/Y127*100</f>
        <v>100.58187612196082</v>
      </c>
    </row>
    <row r="128" spans="1:27" s="16" customFormat="1" ht="26.25" customHeight="1">
      <c r="A128" s="17" t="s">
        <v>177</v>
      </c>
      <c r="B128" s="43" t="s">
        <v>182</v>
      </c>
      <c r="C128" s="63">
        <f>C129+C130</f>
        <v>955100</v>
      </c>
      <c r="D128" s="63">
        <f>D129+D130</f>
        <v>947869.54</v>
      </c>
      <c r="E128" s="96">
        <f aca="true" t="shared" si="77" ref="E128:E134">D128/C128*100</f>
        <v>99.24296304051931</v>
      </c>
      <c r="F128" s="63">
        <f aca="true" t="shared" si="78" ref="F128:K128">F129+F130</f>
        <v>654491</v>
      </c>
      <c r="G128" s="63">
        <f t="shared" si="78"/>
        <v>654491</v>
      </c>
      <c r="H128" s="63">
        <f t="shared" si="78"/>
        <v>2400</v>
      </c>
      <c r="I128" s="63">
        <f t="shared" si="78"/>
        <v>2400</v>
      </c>
      <c r="J128" s="63">
        <f t="shared" si="78"/>
        <v>140000</v>
      </c>
      <c r="K128" s="63">
        <f t="shared" si="78"/>
        <v>214502.34</v>
      </c>
      <c r="L128" s="96">
        <f>K128/J128*100</f>
        <v>153.21595714285715</v>
      </c>
      <c r="M128" s="63">
        <f aca="true" t="shared" si="79" ref="M128:X128">M129+M130</f>
        <v>140000</v>
      </c>
      <c r="N128" s="63">
        <f t="shared" si="79"/>
        <v>214502.34</v>
      </c>
      <c r="O128" s="63">
        <f t="shared" si="79"/>
        <v>90000</v>
      </c>
      <c r="P128" s="63">
        <f t="shared" si="79"/>
        <v>160582.97</v>
      </c>
      <c r="Q128" s="63">
        <f t="shared" si="79"/>
        <v>2600</v>
      </c>
      <c r="R128" s="63">
        <f t="shared" si="79"/>
        <v>2186.9</v>
      </c>
      <c r="S128" s="63">
        <f t="shared" si="79"/>
        <v>0</v>
      </c>
      <c r="T128" s="63">
        <f t="shared" si="79"/>
        <v>0</v>
      </c>
      <c r="U128" s="63">
        <f t="shared" si="79"/>
        <v>0</v>
      </c>
      <c r="V128" s="63">
        <f t="shared" si="79"/>
        <v>0</v>
      </c>
      <c r="W128" s="63">
        <f t="shared" si="79"/>
        <v>0</v>
      </c>
      <c r="X128" s="63">
        <f t="shared" si="79"/>
        <v>0</v>
      </c>
      <c r="Y128" s="65">
        <f aca="true" t="shared" si="80" ref="Y128:Y133">C128+J128</f>
        <v>1095100</v>
      </c>
      <c r="Z128" s="66">
        <f t="shared" si="23"/>
        <v>1162371.8800000001</v>
      </c>
      <c r="AA128" s="102">
        <f t="shared" si="5"/>
        <v>106.14298968130767</v>
      </c>
    </row>
    <row r="129" spans="1:27" s="23" customFormat="1" ht="26.25" customHeight="1">
      <c r="A129" s="22" t="s">
        <v>178</v>
      </c>
      <c r="B129" s="89" t="s">
        <v>183</v>
      </c>
      <c r="C129" s="60">
        <v>230000</v>
      </c>
      <c r="D129" s="60">
        <v>222769.9</v>
      </c>
      <c r="E129" s="96">
        <f t="shared" si="77"/>
        <v>96.85647826086957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96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64">
        <v>0</v>
      </c>
      <c r="V129" s="64">
        <v>0</v>
      </c>
      <c r="W129" s="64"/>
      <c r="X129" s="64"/>
      <c r="Y129" s="65">
        <f t="shared" si="80"/>
        <v>230000</v>
      </c>
      <c r="Z129" s="71">
        <f t="shared" si="23"/>
        <v>222769.9</v>
      </c>
      <c r="AA129" s="102">
        <f aca="true" t="shared" si="81" ref="AA129:AA134">Z129/Y129*100</f>
        <v>96.85647826086957</v>
      </c>
    </row>
    <row r="130" spans="1:27" s="23" customFormat="1" ht="18" customHeight="1">
      <c r="A130" s="22" t="s">
        <v>179</v>
      </c>
      <c r="B130" s="89" t="s">
        <v>184</v>
      </c>
      <c r="C130" s="60">
        <v>725100</v>
      </c>
      <c r="D130" s="60">
        <v>725099.64</v>
      </c>
      <c r="E130" s="96">
        <f t="shared" si="77"/>
        <v>99.99995035167564</v>
      </c>
      <c r="F130" s="64">
        <v>654491</v>
      </c>
      <c r="G130" s="64">
        <v>654491</v>
      </c>
      <c r="H130" s="64">
        <v>2400</v>
      </c>
      <c r="I130" s="64">
        <v>2400</v>
      </c>
      <c r="J130" s="64">
        <v>140000</v>
      </c>
      <c r="K130" s="64">
        <v>214502.34</v>
      </c>
      <c r="L130" s="96">
        <f>K130/J130*100</f>
        <v>153.21595714285715</v>
      </c>
      <c r="M130" s="64">
        <v>140000</v>
      </c>
      <c r="N130" s="64">
        <v>214502.34</v>
      </c>
      <c r="O130" s="64">
        <v>90000</v>
      </c>
      <c r="P130" s="64">
        <v>160582.97</v>
      </c>
      <c r="Q130" s="64">
        <v>2600</v>
      </c>
      <c r="R130" s="64">
        <v>2186.9</v>
      </c>
      <c r="S130" s="64">
        <v>0</v>
      </c>
      <c r="T130" s="64">
        <v>0</v>
      </c>
      <c r="U130" s="64"/>
      <c r="V130" s="64">
        <v>0</v>
      </c>
      <c r="W130" s="64"/>
      <c r="X130" s="64"/>
      <c r="Y130" s="109">
        <f t="shared" si="80"/>
        <v>865100</v>
      </c>
      <c r="Z130" s="71">
        <f t="shared" si="23"/>
        <v>939601.98</v>
      </c>
      <c r="AA130" s="104">
        <f t="shared" si="81"/>
        <v>108.61195006357647</v>
      </c>
    </row>
    <row r="131" spans="1:27" s="19" customFormat="1" ht="21.75" customHeight="1">
      <c r="A131" s="18" t="s">
        <v>212</v>
      </c>
      <c r="B131" s="43" t="s">
        <v>213</v>
      </c>
      <c r="C131" s="64">
        <v>0</v>
      </c>
      <c r="D131" s="64">
        <v>0</v>
      </c>
      <c r="E131" s="96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118400</v>
      </c>
      <c r="K131" s="64">
        <v>91000</v>
      </c>
      <c r="L131" s="96">
        <f>K131/J131*100</f>
        <v>76.8581081081081</v>
      </c>
      <c r="M131" s="64">
        <v>118400</v>
      </c>
      <c r="N131" s="64">
        <v>91000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64">
        <v>0</v>
      </c>
      <c r="V131" s="64">
        <v>0</v>
      </c>
      <c r="W131" s="64"/>
      <c r="X131" s="64"/>
      <c r="Y131" s="109">
        <f t="shared" si="80"/>
        <v>118400</v>
      </c>
      <c r="Z131" s="71">
        <f>D131+K131</f>
        <v>91000</v>
      </c>
      <c r="AA131" s="104">
        <f t="shared" si="81"/>
        <v>76.8581081081081</v>
      </c>
    </row>
    <row r="132" spans="1:27" s="16" customFormat="1" ht="19.5" customHeight="1">
      <c r="A132" s="17" t="s">
        <v>180</v>
      </c>
      <c r="B132" s="43" t="s">
        <v>185</v>
      </c>
      <c r="C132" s="63">
        <v>317500</v>
      </c>
      <c r="D132" s="63">
        <v>286634.58</v>
      </c>
      <c r="E132" s="96">
        <f t="shared" si="77"/>
        <v>90.27860787401575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96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3"/>
      <c r="X132" s="63"/>
      <c r="Y132" s="65">
        <f t="shared" si="80"/>
        <v>317500</v>
      </c>
      <c r="Z132" s="66">
        <f t="shared" si="23"/>
        <v>286634.58</v>
      </c>
      <c r="AA132" s="102">
        <f t="shared" si="81"/>
        <v>90.27860787401575</v>
      </c>
    </row>
    <row r="133" spans="1:27" s="16" customFormat="1" ht="18" customHeight="1">
      <c r="A133" s="17" t="s">
        <v>181</v>
      </c>
      <c r="B133" s="43" t="s">
        <v>186</v>
      </c>
      <c r="C133" s="63">
        <v>97.37</v>
      </c>
      <c r="D133" s="63">
        <v>0</v>
      </c>
      <c r="E133" s="96">
        <f t="shared" si="77"/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96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/>
      <c r="X133" s="63"/>
      <c r="Y133" s="65">
        <f t="shared" si="80"/>
        <v>97.37</v>
      </c>
      <c r="Z133" s="71">
        <f t="shared" si="23"/>
        <v>0</v>
      </c>
      <c r="AA133" s="102">
        <f t="shared" si="81"/>
        <v>0</v>
      </c>
    </row>
    <row r="134" spans="1:27" s="72" customFormat="1" ht="22.5" customHeight="1">
      <c r="A134" s="172" t="s">
        <v>17</v>
      </c>
      <c r="B134" s="173"/>
      <c r="C134" s="78">
        <f>C12+C16+C36+C40+C88+C95+C102+C109+C127</f>
        <v>308251853</v>
      </c>
      <c r="D134" s="78">
        <f>D12+D16+D36+D40+D88+D95+D102+D109+D127</f>
        <v>291016633.84000003</v>
      </c>
      <c r="E134" s="98">
        <f t="shared" si="77"/>
        <v>94.40872163710887</v>
      </c>
      <c r="F134" s="78">
        <f aca="true" t="shared" si="82" ref="F134:K134">F12+F16+F36+F40+F88+F95+F102+F109+F127</f>
        <v>232266322</v>
      </c>
      <c r="G134" s="78">
        <f t="shared" si="82"/>
        <v>219605150.49</v>
      </c>
      <c r="H134" s="78">
        <f t="shared" si="82"/>
        <v>17353546</v>
      </c>
      <c r="I134" s="78">
        <f t="shared" si="82"/>
        <v>16374816.200000001</v>
      </c>
      <c r="J134" s="78">
        <f t="shared" si="82"/>
        <v>68529888.99</v>
      </c>
      <c r="K134" s="78">
        <f t="shared" si="82"/>
        <v>61384922.730000004</v>
      </c>
      <c r="L134" s="98">
        <f>K134/J134*100</f>
        <v>89.57394158183651</v>
      </c>
      <c r="M134" s="78">
        <f aca="true" t="shared" si="83" ref="M134:V134">M12+M16+M36+M40+M88+M95+M102+M109+M127</f>
        <v>26906034.99</v>
      </c>
      <c r="N134" s="78">
        <f t="shared" si="83"/>
        <v>25825504.639999997</v>
      </c>
      <c r="O134" s="78">
        <f t="shared" si="83"/>
        <v>569600</v>
      </c>
      <c r="P134" s="78">
        <f t="shared" si="83"/>
        <v>1035456.1399999999</v>
      </c>
      <c r="Q134" s="78">
        <f t="shared" si="83"/>
        <v>163700</v>
      </c>
      <c r="R134" s="78">
        <f t="shared" si="83"/>
        <v>42887.159999999996</v>
      </c>
      <c r="S134" s="78">
        <f t="shared" si="83"/>
        <v>41623854</v>
      </c>
      <c r="T134" s="78">
        <f t="shared" si="83"/>
        <v>35559418.09</v>
      </c>
      <c r="U134" s="78">
        <f t="shared" si="83"/>
        <v>41579389.980000004</v>
      </c>
      <c r="V134" s="78">
        <f t="shared" si="83"/>
        <v>34163836.44</v>
      </c>
      <c r="W134" s="78" t="e">
        <f>W12+W16+W40+W88+W95+W102+W109+W127</f>
        <v>#REF!</v>
      </c>
      <c r="X134" s="78" t="e">
        <f>X12+X16+X40+X88+X95+X102+X109+X127</f>
        <v>#REF!</v>
      </c>
      <c r="Y134" s="78">
        <f>Y12+Y16+Y36+Y40+Y88+Y95+Y102+Y109+Y127</f>
        <v>376781741.99</v>
      </c>
      <c r="Z134" s="78">
        <f>Z12+Z16+Z36+Z40+Z88+Z95+Z102+Z109+Z127</f>
        <v>352401556.57</v>
      </c>
      <c r="AA134" s="106">
        <f t="shared" si="81"/>
        <v>93.52936124472637</v>
      </c>
    </row>
    <row r="135" spans="1:27" s="72" customFormat="1" ht="40.5" customHeight="1">
      <c r="A135" s="79" t="s">
        <v>187</v>
      </c>
      <c r="B135" s="43" t="s">
        <v>188</v>
      </c>
      <c r="C135" s="65">
        <v>60000</v>
      </c>
      <c r="D135" s="65">
        <v>60000</v>
      </c>
      <c r="E135" s="99">
        <f>D135/C135*100</f>
        <v>100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99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/>
      <c r="X135" s="65"/>
      <c r="Y135" s="65">
        <f>C135+J135</f>
        <v>60000</v>
      </c>
      <c r="Z135" s="80">
        <f t="shared" si="23"/>
        <v>60000</v>
      </c>
      <c r="AA135" s="107">
        <f>Z135/Y135*100</f>
        <v>100</v>
      </c>
    </row>
    <row r="136" spans="1:27" s="72" customFormat="1" ht="42.75" customHeight="1">
      <c r="A136" s="79" t="s">
        <v>189</v>
      </c>
      <c r="B136" s="43" t="s">
        <v>223</v>
      </c>
      <c r="C136" s="65">
        <f>220000+104208</f>
        <v>324208</v>
      </c>
      <c r="D136" s="65">
        <f>219749.39+89023.9</f>
        <v>308773.29000000004</v>
      </c>
      <c r="E136" s="99">
        <f>D136/C136*100</f>
        <v>95.239256896807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99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 t="e">
        <f>#REF!+W137</f>
        <v>#REF!</v>
      </c>
      <c r="X136" s="65" t="e">
        <f>#REF!+X137</f>
        <v>#REF!</v>
      </c>
      <c r="Y136" s="65">
        <f>C136+J136</f>
        <v>324208</v>
      </c>
      <c r="Z136" s="80">
        <f>D136+K136</f>
        <v>308773.29000000004</v>
      </c>
      <c r="AA136" s="107">
        <f>Z136/Y136*100</f>
        <v>95.239256896807</v>
      </c>
    </row>
    <row r="137" spans="1:27" s="77" customFormat="1" ht="25.5" customHeight="1">
      <c r="A137" s="151" t="s">
        <v>233</v>
      </c>
      <c r="B137" s="152"/>
      <c r="C137" s="81">
        <f>C135+C136</f>
        <v>384208</v>
      </c>
      <c r="D137" s="81">
        <f>D135+D136</f>
        <v>368773.29000000004</v>
      </c>
      <c r="E137" s="100">
        <f>D137/C137*100</f>
        <v>95.98272029733896</v>
      </c>
      <c r="F137" s="81">
        <f aca="true" t="shared" si="84" ref="F137:K137">F135+F136</f>
        <v>0</v>
      </c>
      <c r="G137" s="81">
        <f t="shared" si="84"/>
        <v>0</v>
      </c>
      <c r="H137" s="81">
        <f t="shared" si="84"/>
        <v>0</v>
      </c>
      <c r="I137" s="81">
        <f t="shared" si="84"/>
        <v>0</v>
      </c>
      <c r="J137" s="81">
        <f t="shared" si="84"/>
        <v>0</v>
      </c>
      <c r="K137" s="81">
        <f t="shared" si="84"/>
        <v>0</v>
      </c>
      <c r="L137" s="100">
        <v>0</v>
      </c>
      <c r="M137" s="81">
        <f aca="true" t="shared" si="85" ref="M137:Z137">M135+M136</f>
        <v>0</v>
      </c>
      <c r="N137" s="81">
        <f t="shared" si="85"/>
        <v>0</v>
      </c>
      <c r="O137" s="81">
        <f t="shared" si="85"/>
        <v>0</v>
      </c>
      <c r="P137" s="81">
        <f t="shared" si="85"/>
        <v>0</v>
      </c>
      <c r="Q137" s="81">
        <f t="shared" si="85"/>
        <v>0</v>
      </c>
      <c r="R137" s="81">
        <f t="shared" si="85"/>
        <v>0</v>
      </c>
      <c r="S137" s="81">
        <f t="shared" si="85"/>
        <v>0</v>
      </c>
      <c r="T137" s="81">
        <f t="shared" si="85"/>
        <v>0</v>
      </c>
      <c r="U137" s="81">
        <f t="shared" si="85"/>
        <v>0</v>
      </c>
      <c r="V137" s="81">
        <f t="shared" si="85"/>
        <v>0</v>
      </c>
      <c r="W137" s="81">
        <f t="shared" si="85"/>
        <v>0</v>
      </c>
      <c r="X137" s="81">
        <f t="shared" si="85"/>
        <v>0</v>
      </c>
      <c r="Y137" s="81">
        <f t="shared" si="85"/>
        <v>384208</v>
      </c>
      <c r="Z137" s="81">
        <f t="shared" si="85"/>
        <v>368773.29000000004</v>
      </c>
      <c r="AA137" s="108">
        <v>0</v>
      </c>
    </row>
    <row r="138" spans="1:27" s="72" customFormat="1" ht="27.75" customHeight="1">
      <c r="A138" s="172" t="s">
        <v>235</v>
      </c>
      <c r="B138" s="173"/>
      <c r="C138" s="78">
        <f>C134+C137</f>
        <v>308636061</v>
      </c>
      <c r="D138" s="78">
        <f>D134+D137</f>
        <v>291385407.13000005</v>
      </c>
      <c r="E138" s="98">
        <f>D138/C138*100</f>
        <v>94.41068104157799</v>
      </c>
      <c r="F138" s="78">
        <f aca="true" t="shared" si="86" ref="F138:K138">F134+F137</f>
        <v>232266322</v>
      </c>
      <c r="G138" s="78">
        <f t="shared" si="86"/>
        <v>219605150.49</v>
      </c>
      <c r="H138" s="78">
        <f t="shared" si="86"/>
        <v>17353546</v>
      </c>
      <c r="I138" s="78">
        <f t="shared" si="86"/>
        <v>16374816.200000001</v>
      </c>
      <c r="J138" s="78">
        <f t="shared" si="86"/>
        <v>68529888.99</v>
      </c>
      <c r="K138" s="78">
        <f t="shared" si="86"/>
        <v>61384922.730000004</v>
      </c>
      <c r="L138" s="98">
        <f>K138/J138*100</f>
        <v>89.57394158183651</v>
      </c>
      <c r="M138" s="78">
        <f aca="true" t="shared" si="87" ref="M138:Z138">M134+M137</f>
        <v>26906034.99</v>
      </c>
      <c r="N138" s="78">
        <f t="shared" si="87"/>
        <v>25825504.639999997</v>
      </c>
      <c r="O138" s="78">
        <f t="shared" si="87"/>
        <v>569600</v>
      </c>
      <c r="P138" s="78">
        <f t="shared" si="87"/>
        <v>1035456.1399999999</v>
      </c>
      <c r="Q138" s="78">
        <f t="shared" si="87"/>
        <v>163700</v>
      </c>
      <c r="R138" s="78">
        <f t="shared" si="87"/>
        <v>42887.159999999996</v>
      </c>
      <c r="S138" s="78">
        <f t="shared" si="87"/>
        <v>41623854</v>
      </c>
      <c r="T138" s="78">
        <f t="shared" si="87"/>
        <v>35559418.09</v>
      </c>
      <c r="U138" s="78">
        <f t="shared" si="87"/>
        <v>41579389.980000004</v>
      </c>
      <c r="V138" s="78">
        <f t="shared" si="87"/>
        <v>34163836.44</v>
      </c>
      <c r="W138" s="78">
        <f t="shared" si="87"/>
        <v>342148352.97</v>
      </c>
      <c r="X138" s="78">
        <f t="shared" si="87"/>
        <v>342148352.97</v>
      </c>
      <c r="Y138" s="78">
        <f t="shared" si="87"/>
        <v>377165949.99</v>
      </c>
      <c r="Z138" s="78">
        <f t="shared" si="87"/>
        <v>352770329.86</v>
      </c>
      <c r="AA138" s="106">
        <f>Z138/Y138*100</f>
        <v>93.53186041034542</v>
      </c>
    </row>
    <row r="139" spans="1:30" s="2" customFormat="1" ht="27.75" customHeight="1">
      <c r="A139" s="3"/>
      <c r="C139" s="7"/>
      <c r="D139" s="7"/>
      <c r="E139" s="4"/>
      <c r="F139" s="7"/>
      <c r="G139" s="7"/>
      <c r="H139" s="7"/>
      <c r="I139" s="7"/>
      <c r="J139" s="7"/>
      <c r="K139" s="7"/>
      <c r="L139" s="4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35"/>
      <c r="Z139" s="7"/>
      <c r="AA139" s="4"/>
      <c r="AB139" s="7"/>
      <c r="AC139" s="7"/>
      <c r="AD139" s="7"/>
    </row>
    <row r="140" spans="1:30" s="2" customFormat="1" ht="27.75" customHeight="1">
      <c r="A140" s="3"/>
      <c r="C140" s="7"/>
      <c r="D140" s="7"/>
      <c r="E140" s="4"/>
      <c r="F140" s="7"/>
      <c r="G140" s="7"/>
      <c r="H140" s="7"/>
      <c r="I140" s="7"/>
      <c r="J140" s="7"/>
      <c r="K140" s="7"/>
      <c r="L140" s="4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35"/>
      <c r="Z140" s="7"/>
      <c r="AA140" s="4"/>
      <c r="AB140" s="7"/>
      <c r="AC140" s="7"/>
      <c r="AD140" s="7"/>
    </row>
    <row r="141" spans="1:27" s="85" customFormat="1" ht="27.75" customHeight="1">
      <c r="A141" s="84" t="s">
        <v>42</v>
      </c>
      <c r="B141" s="133" t="s">
        <v>296</v>
      </c>
      <c r="E141" s="86"/>
      <c r="L141" s="86"/>
      <c r="O141" s="134" t="s">
        <v>297</v>
      </c>
      <c r="Q141" s="15"/>
      <c r="R141" s="15"/>
      <c r="Y141" s="87"/>
      <c r="AA141" s="86"/>
    </row>
    <row r="142" spans="1:27" s="2" customFormat="1" ht="12.75">
      <c r="A142" s="3"/>
      <c r="C142" s="7"/>
      <c r="D142" s="7"/>
      <c r="E142" s="4"/>
      <c r="F142" s="7"/>
      <c r="G142" s="7"/>
      <c r="H142" s="7"/>
      <c r="I142" s="7"/>
      <c r="J142" s="7"/>
      <c r="K142" s="7"/>
      <c r="L142" s="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35"/>
      <c r="Z142" s="7"/>
      <c r="AA142" s="4"/>
    </row>
    <row r="143" spans="1:27" s="2" customFormat="1" ht="12.75">
      <c r="A143" s="3"/>
      <c r="C143" s="7"/>
      <c r="D143" s="7"/>
      <c r="E143" s="4"/>
      <c r="F143" s="7"/>
      <c r="G143" s="7"/>
      <c r="H143" s="7"/>
      <c r="I143" s="7"/>
      <c r="J143" s="7"/>
      <c r="K143" s="7"/>
      <c r="L143" s="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35"/>
      <c r="Z143" s="7"/>
      <c r="AA143" s="4"/>
    </row>
    <row r="144" spans="1:27" s="2" customFormat="1" ht="12.75">
      <c r="A144" s="3"/>
      <c r="C144" s="7"/>
      <c r="D144" s="7"/>
      <c r="E144" s="4"/>
      <c r="F144" s="7"/>
      <c r="G144" s="7"/>
      <c r="H144" s="7"/>
      <c r="I144" s="7"/>
      <c r="J144" s="7"/>
      <c r="K144" s="7"/>
      <c r="L144" s="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35"/>
      <c r="Z144" s="7"/>
      <c r="AA144" s="4"/>
    </row>
    <row r="145" spans="1:27" s="2" customFormat="1" ht="12.75">
      <c r="A145" s="3"/>
      <c r="C145" s="7"/>
      <c r="D145" s="7"/>
      <c r="E145" s="4"/>
      <c r="F145" s="7"/>
      <c r="G145" s="7"/>
      <c r="H145" s="7"/>
      <c r="I145" s="7"/>
      <c r="J145" s="7"/>
      <c r="K145" s="7"/>
      <c r="L145" s="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35"/>
      <c r="Z145" s="7"/>
      <c r="AA145" s="4"/>
    </row>
    <row r="146" spans="1:27" s="2" customFormat="1" ht="12.75">
      <c r="A146" s="3"/>
      <c r="C146" s="7"/>
      <c r="D146" s="7"/>
      <c r="E146" s="4"/>
      <c r="F146" s="7"/>
      <c r="G146" s="7"/>
      <c r="H146" s="7"/>
      <c r="I146" s="7"/>
      <c r="J146" s="7"/>
      <c r="K146" s="7"/>
      <c r="L146" s="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35"/>
      <c r="Z146" s="7"/>
      <c r="AA146" s="4"/>
    </row>
    <row r="147" spans="1:27" s="2" customFormat="1" ht="12.75">
      <c r="A147" s="3"/>
      <c r="C147" s="7"/>
      <c r="D147" s="7"/>
      <c r="E147" s="4"/>
      <c r="F147" s="7"/>
      <c r="G147" s="7"/>
      <c r="H147" s="7"/>
      <c r="I147" s="7"/>
      <c r="J147" s="7"/>
      <c r="K147" s="7"/>
      <c r="L147" s="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35"/>
      <c r="Z147" s="7"/>
      <c r="AA147" s="4"/>
    </row>
    <row r="148" spans="1:27" s="2" customFormat="1" ht="12.75">
      <c r="A148" s="3"/>
      <c r="C148" s="7"/>
      <c r="D148" s="7"/>
      <c r="E148" s="4"/>
      <c r="F148" s="7"/>
      <c r="G148" s="7"/>
      <c r="H148" s="7"/>
      <c r="I148" s="7"/>
      <c r="J148" s="7"/>
      <c r="K148" s="7"/>
      <c r="L148" s="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35"/>
      <c r="Z148" s="7"/>
      <c r="AA148" s="4"/>
    </row>
    <row r="149" spans="1:27" s="2" customFormat="1" ht="12.75">
      <c r="A149" s="3"/>
      <c r="C149" s="7"/>
      <c r="D149" s="7"/>
      <c r="E149" s="4"/>
      <c r="F149" s="7"/>
      <c r="G149" s="7"/>
      <c r="H149" s="7"/>
      <c r="I149" s="7"/>
      <c r="J149" s="7"/>
      <c r="K149" s="7"/>
      <c r="L149" s="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35"/>
      <c r="Z149" s="7"/>
      <c r="AA149" s="4"/>
    </row>
    <row r="150" spans="1:27" s="2" customFormat="1" ht="12.75">
      <c r="A150" s="3"/>
      <c r="C150" s="7"/>
      <c r="D150" s="7"/>
      <c r="E150" s="4"/>
      <c r="F150" s="7"/>
      <c r="G150" s="7"/>
      <c r="H150" s="7"/>
      <c r="I150" s="7"/>
      <c r="J150" s="7"/>
      <c r="K150" s="7"/>
      <c r="L150" s="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35"/>
      <c r="Z150" s="7"/>
      <c r="AA150" s="4"/>
    </row>
    <row r="151" spans="1:27" s="2" customFormat="1" ht="12.75">
      <c r="A151" s="3"/>
      <c r="C151" s="7"/>
      <c r="D151" s="7"/>
      <c r="E151" s="4"/>
      <c r="F151" s="7"/>
      <c r="G151" s="7"/>
      <c r="H151" s="7"/>
      <c r="I151" s="7"/>
      <c r="J151" s="7"/>
      <c r="K151" s="7"/>
      <c r="L151" s="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35"/>
      <c r="Z151" s="7"/>
      <c r="AA151" s="4"/>
    </row>
    <row r="152" spans="1:27" s="2" customFormat="1" ht="12.75">
      <c r="A152" s="3"/>
      <c r="C152" s="7"/>
      <c r="D152" s="7"/>
      <c r="E152" s="4"/>
      <c r="F152" s="7"/>
      <c r="G152" s="7"/>
      <c r="H152" s="7"/>
      <c r="I152" s="7"/>
      <c r="J152" s="7"/>
      <c r="K152" s="7"/>
      <c r="L152" s="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35"/>
      <c r="Z152" s="7"/>
      <c r="AA152" s="4"/>
    </row>
    <row r="153" spans="1:27" s="2" customFormat="1" ht="12.75">
      <c r="A153" s="3"/>
      <c r="C153" s="7"/>
      <c r="D153" s="7"/>
      <c r="E153" s="4"/>
      <c r="F153" s="7"/>
      <c r="G153" s="7"/>
      <c r="H153" s="7"/>
      <c r="I153" s="7"/>
      <c r="J153" s="7"/>
      <c r="K153" s="7"/>
      <c r="L153" s="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35"/>
      <c r="Z153" s="7"/>
      <c r="AA153" s="4"/>
    </row>
    <row r="154" spans="1:27" s="2" customFormat="1" ht="12.75">
      <c r="A154" s="3"/>
      <c r="C154" s="7"/>
      <c r="D154" s="7"/>
      <c r="E154" s="4"/>
      <c r="F154" s="7"/>
      <c r="G154" s="7"/>
      <c r="H154" s="7"/>
      <c r="I154" s="7"/>
      <c r="J154" s="7"/>
      <c r="K154" s="7"/>
      <c r="L154" s="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35"/>
      <c r="Z154" s="7"/>
      <c r="AA154" s="4"/>
    </row>
    <row r="155" spans="1:27" s="2" customFormat="1" ht="12.75">
      <c r="A155" s="3"/>
      <c r="C155" s="7"/>
      <c r="D155" s="7"/>
      <c r="E155" s="4"/>
      <c r="F155" s="7"/>
      <c r="G155" s="7"/>
      <c r="H155" s="7"/>
      <c r="I155" s="7"/>
      <c r="J155" s="7"/>
      <c r="K155" s="7"/>
      <c r="L155" s="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35"/>
      <c r="Z155" s="7"/>
      <c r="AA155" s="4"/>
    </row>
    <row r="156" spans="1:27" s="2" customFormat="1" ht="12.75">
      <c r="A156" s="3"/>
      <c r="C156" s="7"/>
      <c r="D156" s="7"/>
      <c r="E156" s="4"/>
      <c r="F156" s="7"/>
      <c r="G156" s="7"/>
      <c r="H156" s="7"/>
      <c r="I156" s="7"/>
      <c r="J156" s="7"/>
      <c r="K156" s="7"/>
      <c r="L156" s="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35"/>
      <c r="Z156" s="7"/>
      <c r="AA156" s="4"/>
    </row>
    <row r="157" spans="1:27" s="2" customFormat="1" ht="12.75">
      <c r="A157" s="3"/>
      <c r="C157" s="7"/>
      <c r="D157" s="7"/>
      <c r="E157" s="4"/>
      <c r="F157" s="7"/>
      <c r="G157" s="7"/>
      <c r="H157" s="7"/>
      <c r="I157" s="7"/>
      <c r="J157" s="7"/>
      <c r="K157" s="7"/>
      <c r="L157" s="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35"/>
      <c r="Z157" s="7"/>
      <c r="AA157" s="4"/>
    </row>
    <row r="158" spans="1:27" s="2" customFormat="1" ht="12.75">
      <c r="A158" s="3"/>
      <c r="C158" s="7"/>
      <c r="D158" s="7"/>
      <c r="E158" s="4"/>
      <c r="F158" s="7"/>
      <c r="G158" s="7"/>
      <c r="H158" s="7"/>
      <c r="I158" s="7"/>
      <c r="J158" s="7"/>
      <c r="K158" s="7"/>
      <c r="L158" s="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35"/>
      <c r="Z158" s="7"/>
      <c r="AA158" s="4"/>
    </row>
    <row r="159" spans="1:27" s="2" customFormat="1" ht="12.75">
      <c r="A159" s="3"/>
      <c r="C159" s="7"/>
      <c r="D159" s="7"/>
      <c r="E159" s="4"/>
      <c r="F159" s="7"/>
      <c r="G159" s="7"/>
      <c r="H159" s="7"/>
      <c r="I159" s="7"/>
      <c r="J159" s="7"/>
      <c r="K159" s="7"/>
      <c r="L159" s="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35"/>
      <c r="Z159" s="7"/>
      <c r="AA159" s="4"/>
    </row>
    <row r="160" spans="1:27" s="2" customFormat="1" ht="12.75">
      <c r="A160" s="3"/>
      <c r="C160" s="7"/>
      <c r="D160" s="7"/>
      <c r="E160" s="4"/>
      <c r="F160" s="7"/>
      <c r="G160" s="7"/>
      <c r="H160" s="7"/>
      <c r="I160" s="7"/>
      <c r="J160" s="7"/>
      <c r="K160" s="7"/>
      <c r="L160" s="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35"/>
      <c r="Z160" s="7"/>
      <c r="AA160" s="4"/>
    </row>
    <row r="161" spans="1:27" s="2" customFormat="1" ht="12.75">
      <c r="A161" s="3"/>
      <c r="C161" s="7"/>
      <c r="D161" s="7"/>
      <c r="E161" s="4"/>
      <c r="F161" s="7"/>
      <c r="G161" s="7"/>
      <c r="H161" s="7"/>
      <c r="I161" s="7"/>
      <c r="J161" s="7"/>
      <c r="K161" s="7"/>
      <c r="L161" s="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35"/>
      <c r="Z161" s="7"/>
      <c r="AA161" s="4"/>
    </row>
    <row r="162" spans="1:27" s="2" customFormat="1" ht="12.75">
      <c r="A162" s="3"/>
      <c r="C162" s="7"/>
      <c r="D162" s="7"/>
      <c r="E162" s="4"/>
      <c r="F162" s="7"/>
      <c r="G162" s="7"/>
      <c r="H162" s="7"/>
      <c r="I162" s="7"/>
      <c r="J162" s="7"/>
      <c r="K162" s="7"/>
      <c r="L162" s="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35"/>
      <c r="Z162" s="7"/>
      <c r="AA162" s="4"/>
    </row>
    <row r="163" spans="1:27" s="2" customFormat="1" ht="12.75">
      <c r="A163" s="3"/>
      <c r="C163" s="7"/>
      <c r="D163" s="7"/>
      <c r="E163" s="4"/>
      <c r="F163" s="7"/>
      <c r="G163" s="7"/>
      <c r="H163" s="7"/>
      <c r="I163" s="7"/>
      <c r="J163" s="7"/>
      <c r="K163" s="7"/>
      <c r="L163" s="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35"/>
      <c r="Z163" s="7"/>
      <c r="AA163" s="4"/>
    </row>
    <row r="164" spans="1:27" s="2" customFormat="1" ht="12.75">
      <c r="A164" s="3"/>
      <c r="C164" s="7"/>
      <c r="D164" s="7"/>
      <c r="E164" s="4"/>
      <c r="F164" s="7"/>
      <c r="G164" s="7"/>
      <c r="H164" s="7"/>
      <c r="I164" s="7"/>
      <c r="J164" s="7"/>
      <c r="K164" s="7"/>
      <c r="L164" s="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35"/>
      <c r="Z164" s="7"/>
      <c r="AA164" s="4"/>
    </row>
    <row r="165" spans="1:27" s="2" customFormat="1" ht="12.75">
      <c r="A165" s="3"/>
      <c r="C165" s="7"/>
      <c r="D165" s="7"/>
      <c r="E165" s="4"/>
      <c r="F165" s="7"/>
      <c r="G165" s="7"/>
      <c r="H165" s="7"/>
      <c r="I165" s="7"/>
      <c r="J165" s="7"/>
      <c r="K165" s="7"/>
      <c r="L165" s="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35"/>
      <c r="Z165" s="7"/>
      <c r="AA165" s="4"/>
    </row>
    <row r="166" spans="1:27" s="2" customFormat="1" ht="12.75">
      <c r="A166" s="3"/>
      <c r="C166" s="7"/>
      <c r="D166" s="7"/>
      <c r="E166" s="4"/>
      <c r="F166" s="7"/>
      <c r="G166" s="7"/>
      <c r="H166" s="7"/>
      <c r="I166" s="7"/>
      <c r="J166" s="7"/>
      <c r="K166" s="7"/>
      <c r="L166" s="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35"/>
      <c r="Z166" s="7"/>
      <c r="AA166" s="4"/>
    </row>
    <row r="167" spans="1:27" s="2" customFormat="1" ht="12.75">
      <c r="A167" s="3"/>
      <c r="C167" s="7"/>
      <c r="D167" s="7"/>
      <c r="E167" s="4"/>
      <c r="F167" s="7"/>
      <c r="G167" s="7"/>
      <c r="H167" s="7"/>
      <c r="I167" s="7"/>
      <c r="J167" s="7"/>
      <c r="K167" s="7"/>
      <c r="L167" s="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35"/>
      <c r="Z167" s="7"/>
      <c r="AA167" s="4"/>
    </row>
    <row r="168" spans="1:27" s="2" customFormat="1" ht="12.75">
      <c r="A168" s="3"/>
      <c r="C168" s="7"/>
      <c r="D168" s="7"/>
      <c r="E168" s="4"/>
      <c r="F168" s="7"/>
      <c r="G168" s="7"/>
      <c r="H168" s="7"/>
      <c r="I168" s="7"/>
      <c r="J168" s="7"/>
      <c r="K168" s="7"/>
      <c r="L168" s="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35"/>
      <c r="Z168" s="7"/>
      <c r="AA168" s="4"/>
    </row>
    <row r="169" spans="1:27" s="2" customFormat="1" ht="12.75">
      <c r="A169" s="3"/>
      <c r="C169" s="7"/>
      <c r="D169" s="7"/>
      <c r="E169" s="4"/>
      <c r="F169" s="7"/>
      <c r="G169" s="7"/>
      <c r="H169" s="7"/>
      <c r="I169" s="7"/>
      <c r="J169" s="7"/>
      <c r="K169" s="7"/>
      <c r="L169" s="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35"/>
      <c r="Z169" s="7"/>
      <c r="AA169" s="4"/>
    </row>
    <row r="170" spans="1:27" s="2" customFormat="1" ht="12.75">
      <c r="A170" s="3"/>
      <c r="C170" s="7"/>
      <c r="D170" s="7"/>
      <c r="E170" s="4"/>
      <c r="F170" s="7"/>
      <c r="G170" s="7"/>
      <c r="H170" s="7"/>
      <c r="I170" s="7"/>
      <c r="J170" s="7"/>
      <c r="K170" s="7"/>
      <c r="L170" s="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35"/>
      <c r="Z170" s="7"/>
      <c r="AA170" s="4"/>
    </row>
    <row r="171" spans="1:27" s="2" customFormat="1" ht="12.75">
      <c r="A171" s="3"/>
      <c r="C171" s="7"/>
      <c r="D171" s="7"/>
      <c r="E171" s="4"/>
      <c r="F171" s="7"/>
      <c r="G171" s="7"/>
      <c r="H171" s="7"/>
      <c r="I171" s="7"/>
      <c r="J171" s="7"/>
      <c r="K171" s="7"/>
      <c r="L171" s="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35"/>
      <c r="Z171" s="7"/>
      <c r="AA171" s="4"/>
    </row>
    <row r="172" spans="1:27" s="2" customFormat="1" ht="12.75">
      <c r="A172" s="3"/>
      <c r="C172" s="7"/>
      <c r="D172" s="7"/>
      <c r="E172" s="4"/>
      <c r="F172" s="7"/>
      <c r="G172" s="7"/>
      <c r="H172" s="7"/>
      <c r="I172" s="7"/>
      <c r="J172" s="7"/>
      <c r="K172" s="7"/>
      <c r="L172" s="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35"/>
      <c r="Z172" s="7"/>
      <c r="AA172" s="4"/>
    </row>
    <row r="173" spans="1:27" s="2" customFormat="1" ht="12.75">
      <c r="A173" s="3"/>
      <c r="C173" s="7"/>
      <c r="D173" s="7"/>
      <c r="E173" s="4"/>
      <c r="F173" s="7"/>
      <c r="G173" s="7"/>
      <c r="H173" s="7"/>
      <c r="I173" s="7"/>
      <c r="J173" s="7"/>
      <c r="K173" s="7"/>
      <c r="L173" s="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35"/>
      <c r="Z173" s="7"/>
      <c r="AA173" s="4"/>
    </row>
    <row r="174" spans="1:27" s="2" customFormat="1" ht="12.75">
      <c r="A174" s="3"/>
      <c r="C174" s="7"/>
      <c r="D174" s="7"/>
      <c r="E174" s="4"/>
      <c r="F174" s="7"/>
      <c r="G174" s="7"/>
      <c r="H174" s="7"/>
      <c r="I174" s="7"/>
      <c r="J174" s="7"/>
      <c r="K174" s="7"/>
      <c r="L174" s="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35"/>
      <c r="Z174" s="7"/>
      <c r="AA174" s="4"/>
    </row>
    <row r="175" spans="1:27" s="2" customFormat="1" ht="12.75">
      <c r="A175" s="3"/>
      <c r="C175" s="7"/>
      <c r="D175" s="7"/>
      <c r="E175" s="4"/>
      <c r="F175" s="7"/>
      <c r="G175" s="7"/>
      <c r="H175" s="7"/>
      <c r="I175" s="7"/>
      <c r="J175" s="7"/>
      <c r="K175" s="7"/>
      <c r="L175" s="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35"/>
      <c r="Z175" s="7"/>
      <c r="AA175" s="4"/>
    </row>
    <row r="176" spans="1:27" s="2" customFormat="1" ht="12.75">
      <c r="A176" s="3"/>
      <c r="C176" s="7"/>
      <c r="D176" s="7"/>
      <c r="E176" s="4"/>
      <c r="F176" s="7"/>
      <c r="G176" s="7"/>
      <c r="H176" s="7"/>
      <c r="I176" s="7"/>
      <c r="J176" s="7"/>
      <c r="K176" s="7"/>
      <c r="L176" s="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35"/>
      <c r="Z176" s="7"/>
      <c r="AA176" s="4"/>
    </row>
    <row r="177" spans="1:27" s="2" customFormat="1" ht="12.75">
      <c r="A177" s="3"/>
      <c r="C177" s="7"/>
      <c r="D177" s="7"/>
      <c r="E177" s="4"/>
      <c r="F177" s="7"/>
      <c r="G177" s="7"/>
      <c r="H177" s="7"/>
      <c r="I177" s="7"/>
      <c r="J177" s="7"/>
      <c r="K177" s="7"/>
      <c r="L177" s="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35"/>
      <c r="Z177" s="7"/>
      <c r="AA177" s="4"/>
    </row>
    <row r="178" spans="1:27" s="2" customFormat="1" ht="12.75">
      <c r="A178" s="3"/>
      <c r="C178" s="7"/>
      <c r="D178" s="7"/>
      <c r="E178" s="4"/>
      <c r="F178" s="7"/>
      <c r="G178" s="7"/>
      <c r="H178" s="7"/>
      <c r="I178" s="7"/>
      <c r="J178" s="7"/>
      <c r="K178" s="7"/>
      <c r="L178" s="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35"/>
      <c r="Z178" s="7"/>
      <c r="AA178" s="4"/>
    </row>
    <row r="179" spans="1:27" s="2" customFormat="1" ht="12.75">
      <c r="A179" s="3"/>
      <c r="C179" s="7"/>
      <c r="D179" s="7"/>
      <c r="E179" s="4"/>
      <c r="F179" s="7"/>
      <c r="G179" s="7"/>
      <c r="H179" s="7"/>
      <c r="I179" s="7"/>
      <c r="J179" s="7"/>
      <c r="K179" s="7"/>
      <c r="L179" s="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35"/>
      <c r="Z179" s="7"/>
      <c r="AA179" s="4"/>
    </row>
    <row r="180" spans="1:27" s="2" customFormat="1" ht="12.75">
      <c r="A180" s="3"/>
      <c r="C180" s="7"/>
      <c r="D180" s="7"/>
      <c r="E180" s="4"/>
      <c r="F180" s="7"/>
      <c r="G180" s="7"/>
      <c r="H180" s="7"/>
      <c r="I180" s="7"/>
      <c r="J180" s="7"/>
      <c r="K180" s="7"/>
      <c r="L180" s="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35"/>
      <c r="Z180" s="7"/>
      <c r="AA180" s="4"/>
    </row>
    <row r="181" spans="1:27" s="2" customFormat="1" ht="12.75">
      <c r="A181" s="3"/>
      <c r="C181" s="7"/>
      <c r="D181" s="7"/>
      <c r="E181" s="4"/>
      <c r="F181" s="7"/>
      <c r="G181" s="7"/>
      <c r="H181" s="7"/>
      <c r="I181" s="7"/>
      <c r="J181" s="7"/>
      <c r="K181" s="7"/>
      <c r="L181" s="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35"/>
      <c r="Z181" s="7"/>
      <c r="AA181" s="4"/>
    </row>
    <row r="182" spans="1:27" s="2" customFormat="1" ht="12.75">
      <c r="A182" s="3"/>
      <c r="C182" s="7"/>
      <c r="D182" s="7"/>
      <c r="E182" s="4"/>
      <c r="F182" s="7"/>
      <c r="G182" s="7"/>
      <c r="H182" s="7"/>
      <c r="I182" s="7"/>
      <c r="J182" s="7"/>
      <c r="K182" s="7"/>
      <c r="L182" s="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35"/>
      <c r="Z182" s="7"/>
      <c r="AA182" s="4"/>
    </row>
    <row r="183" spans="1:27" s="2" customFormat="1" ht="12.75">
      <c r="A183" s="3"/>
      <c r="C183" s="7"/>
      <c r="D183" s="7"/>
      <c r="E183" s="4"/>
      <c r="F183" s="7"/>
      <c r="G183" s="7"/>
      <c r="H183" s="7"/>
      <c r="I183" s="7"/>
      <c r="J183" s="7"/>
      <c r="K183" s="7"/>
      <c r="L183" s="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35"/>
      <c r="Z183" s="7"/>
      <c r="AA183" s="4"/>
    </row>
    <row r="184" spans="1:27" s="2" customFormat="1" ht="12.75">
      <c r="A184" s="3"/>
      <c r="C184" s="7"/>
      <c r="D184" s="7"/>
      <c r="E184" s="4"/>
      <c r="F184" s="7"/>
      <c r="G184" s="7"/>
      <c r="H184" s="7"/>
      <c r="I184" s="7"/>
      <c r="J184" s="7"/>
      <c r="K184" s="7"/>
      <c r="L184" s="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35"/>
      <c r="Z184" s="7"/>
      <c r="AA184" s="4"/>
    </row>
    <row r="185" spans="1:27" s="2" customFormat="1" ht="12.75">
      <c r="A185" s="3"/>
      <c r="C185" s="7"/>
      <c r="D185" s="7"/>
      <c r="E185" s="4"/>
      <c r="F185" s="7"/>
      <c r="G185" s="7"/>
      <c r="H185" s="7"/>
      <c r="I185" s="7"/>
      <c r="J185" s="7"/>
      <c r="K185" s="7"/>
      <c r="L185" s="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35"/>
      <c r="Z185" s="7"/>
      <c r="AA185" s="4"/>
    </row>
    <row r="186" spans="1:27" s="2" customFormat="1" ht="12.75">
      <c r="A186" s="3"/>
      <c r="C186" s="7"/>
      <c r="D186" s="7"/>
      <c r="E186" s="4"/>
      <c r="F186" s="7"/>
      <c r="G186" s="7"/>
      <c r="H186" s="7"/>
      <c r="I186" s="7"/>
      <c r="J186" s="7"/>
      <c r="K186" s="7"/>
      <c r="L186" s="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35"/>
      <c r="Z186" s="7"/>
      <c r="AA186" s="4"/>
    </row>
    <row r="187" spans="1:27" s="2" customFormat="1" ht="12.75">
      <c r="A187" s="3"/>
      <c r="C187" s="7"/>
      <c r="D187" s="7"/>
      <c r="E187" s="4"/>
      <c r="F187" s="7"/>
      <c r="G187" s="7"/>
      <c r="H187" s="7"/>
      <c r="I187" s="7"/>
      <c r="J187" s="7"/>
      <c r="K187" s="7"/>
      <c r="L187" s="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35"/>
      <c r="Z187" s="7"/>
      <c r="AA187" s="4"/>
    </row>
    <row r="188" spans="1:27" s="2" customFormat="1" ht="12.75">
      <c r="A188" s="3"/>
      <c r="C188" s="7"/>
      <c r="D188" s="7"/>
      <c r="E188" s="4"/>
      <c r="F188" s="7"/>
      <c r="G188" s="7"/>
      <c r="H188" s="7"/>
      <c r="I188" s="7"/>
      <c r="J188" s="7"/>
      <c r="K188" s="7"/>
      <c r="L188" s="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35"/>
      <c r="Z188" s="7"/>
      <c r="AA188" s="4"/>
    </row>
    <row r="189" spans="1:27" s="2" customFormat="1" ht="12.75">
      <c r="A189" s="3"/>
      <c r="C189" s="7"/>
      <c r="D189" s="7"/>
      <c r="E189" s="4"/>
      <c r="F189" s="7"/>
      <c r="G189" s="7"/>
      <c r="H189" s="7"/>
      <c r="I189" s="7"/>
      <c r="J189" s="7"/>
      <c r="K189" s="7"/>
      <c r="L189" s="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35"/>
      <c r="Z189" s="7"/>
      <c r="AA189" s="4"/>
    </row>
    <row r="190" spans="1:27" s="2" customFormat="1" ht="12.75">
      <c r="A190" s="3"/>
      <c r="C190" s="7"/>
      <c r="D190" s="7"/>
      <c r="E190" s="4"/>
      <c r="F190" s="7"/>
      <c r="G190" s="7"/>
      <c r="H190" s="7"/>
      <c r="I190" s="7"/>
      <c r="J190" s="7"/>
      <c r="K190" s="7"/>
      <c r="L190" s="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35"/>
      <c r="Z190" s="7"/>
      <c r="AA190" s="4"/>
    </row>
    <row r="191" spans="1:27" s="2" customFormat="1" ht="12.75">
      <c r="A191" s="3"/>
      <c r="C191" s="7"/>
      <c r="D191" s="7"/>
      <c r="E191" s="4"/>
      <c r="F191" s="7"/>
      <c r="G191" s="7"/>
      <c r="H191" s="7"/>
      <c r="I191" s="7"/>
      <c r="J191" s="7"/>
      <c r="K191" s="7"/>
      <c r="L191" s="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35"/>
      <c r="Z191" s="7"/>
      <c r="AA191" s="4"/>
    </row>
    <row r="192" spans="1:27" s="2" customFormat="1" ht="12.75">
      <c r="A192" s="3"/>
      <c r="C192" s="7"/>
      <c r="D192" s="7"/>
      <c r="E192" s="4"/>
      <c r="F192" s="7"/>
      <c r="G192" s="7"/>
      <c r="H192" s="7"/>
      <c r="I192" s="7"/>
      <c r="J192" s="7"/>
      <c r="K192" s="7"/>
      <c r="L192" s="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35"/>
      <c r="Z192" s="7"/>
      <c r="AA192" s="4"/>
    </row>
    <row r="193" spans="1:27" s="2" customFormat="1" ht="12.75">
      <c r="A193" s="3"/>
      <c r="C193" s="7"/>
      <c r="D193" s="7"/>
      <c r="E193" s="4"/>
      <c r="F193" s="7"/>
      <c r="G193" s="7"/>
      <c r="H193" s="7"/>
      <c r="I193" s="7"/>
      <c r="J193" s="7"/>
      <c r="K193" s="7"/>
      <c r="L193" s="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35"/>
      <c r="Z193" s="7"/>
      <c r="AA193" s="4"/>
    </row>
    <row r="194" spans="1:27" s="2" customFormat="1" ht="12.75">
      <c r="A194" s="3"/>
      <c r="C194" s="7"/>
      <c r="D194" s="7"/>
      <c r="E194" s="4"/>
      <c r="F194" s="7"/>
      <c r="G194" s="7"/>
      <c r="H194" s="7"/>
      <c r="I194" s="7"/>
      <c r="J194" s="7"/>
      <c r="K194" s="7"/>
      <c r="L194" s="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35"/>
      <c r="Z194" s="7"/>
      <c r="AA194" s="4"/>
    </row>
    <row r="195" spans="1:27" s="2" customFormat="1" ht="12.75">
      <c r="A195" s="3"/>
      <c r="C195" s="7"/>
      <c r="D195" s="7"/>
      <c r="E195" s="4"/>
      <c r="F195" s="7"/>
      <c r="G195" s="7"/>
      <c r="H195" s="7"/>
      <c r="I195" s="7"/>
      <c r="J195" s="7"/>
      <c r="K195" s="7"/>
      <c r="L195" s="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35"/>
      <c r="Z195" s="7"/>
      <c r="AA195" s="4"/>
    </row>
    <row r="196" spans="1:27" s="2" customFormat="1" ht="12.75">
      <c r="A196" s="3"/>
      <c r="C196" s="7"/>
      <c r="D196" s="7"/>
      <c r="E196" s="4"/>
      <c r="F196" s="7"/>
      <c r="G196" s="7"/>
      <c r="H196" s="7"/>
      <c r="I196" s="7"/>
      <c r="J196" s="7"/>
      <c r="K196" s="7"/>
      <c r="L196" s="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35"/>
      <c r="Z196" s="7"/>
      <c r="AA196" s="4"/>
    </row>
    <row r="197" spans="1:27" s="2" customFormat="1" ht="12.75">
      <c r="A197" s="3"/>
      <c r="C197" s="7"/>
      <c r="D197" s="7"/>
      <c r="E197" s="4"/>
      <c r="F197" s="7"/>
      <c r="G197" s="7"/>
      <c r="H197" s="7"/>
      <c r="I197" s="7"/>
      <c r="J197" s="7"/>
      <c r="K197" s="7"/>
      <c r="L197" s="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35"/>
      <c r="Z197" s="7"/>
      <c r="AA197" s="4"/>
    </row>
    <row r="198" spans="1:27" s="2" customFormat="1" ht="12.75">
      <c r="A198" s="3"/>
      <c r="C198" s="7"/>
      <c r="D198" s="7"/>
      <c r="E198" s="4"/>
      <c r="F198" s="7"/>
      <c r="G198" s="7"/>
      <c r="H198" s="7"/>
      <c r="I198" s="7"/>
      <c r="J198" s="7"/>
      <c r="K198" s="7"/>
      <c r="L198" s="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35"/>
      <c r="Z198" s="7"/>
      <c r="AA198" s="4"/>
    </row>
    <row r="199" spans="1:27" s="2" customFormat="1" ht="12.75">
      <c r="A199" s="3"/>
      <c r="C199" s="7"/>
      <c r="D199" s="7"/>
      <c r="E199" s="4"/>
      <c r="F199" s="7"/>
      <c r="G199" s="7"/>
      <c r="H199" s="7"/>
      <c r="I199" s="7"/>
      <c r="J199" s="7"/>
      <c r="K199" s="7"/>
      <c r="L199" s="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35"/>
      <c r="Z199" s="7"/>
      <c r="AA199" s="4"/>
    </row>
    <row r="200" spans="1:27" s="2" customFormat="1" ht="12.75">
      <c r="A200" s="3"/>
      <c r="C200" s="7"/>
      <c r="D200" s="7"/>
      <c r="E200" s="4"/>
      <c r="F200" s="7"/>
      <c r="G200" s="7"/>
      <c r="H200" s="7"/>
      <c r="I200" s="7"/>
      <c r="J200" s="7"/>
      <c r="K200" s="7"/>
      <c r="L200" s="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35"/>
      <c r="Z200" s="7"/>
      <c r="AA200" s="4"/>
    </row>
    <row r="201" spans="1:27" s="2" customFormat="1" ht="12.75">
      <c r="A201" s="3"/>
      <c r="C201" s="7"/>
      <c r="D201" s="7"/>
      <c r="E201" s="4"/>
      <c r="F201" s="7"/>
      <c r="G201" s="7"/>
      <c r="H201" s="7"/>
      <c r="I201" s="7"/>
      <c r="J201" s="7"/>
      <c r="K201" s="7"/>
      <c r="L201" s="4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35"/>
      <c r="Z201" s="7"/>
      <c r="AA201" s="4"/>
    </row>
    <row r="202" spans="1:27" s="2" customFormat="1" ht="12.75">
      <c r="A202" s="3"/>
      <c r="C202" s="7"/>
      <c r="D202" s="7"/>
      <c r="E202" s="4"/>
      <c r="F202" s="7"/>
      <c r="G202" s="7"/>
      <c r="H202" s="7"/>
      <c r="I202" s="7"/>
      <c r="J202" s="7"/>
      <c r="K202" s="7"/>
      <c r="L202" s="4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35"/>
      <c r="Z202" s="7"/>
      <c r="AA202" s="4"/>
    </row>
    <row r="203" spans="1:27" s="2" customFormat="1" ht="12.75">
      <c r="A203" s="3"/>
      <c r="C203" s="7"/>
      <c r="D203" s="7"/>
      <c r="E203" s="4"/>
      <c r="F203" s="7"/>
      <c r="G203" s="7"/>
      <c r="H203" s="7"/>
      <c r="I203" s="7"/>
      <c r="J203" s="7"/>
      <c r="K203" s="7"/>
      <c r="L203" s="4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35"/>
      <c r="Z203" s="7"/>
      <c r="AA203" s="4"/>
    </row>
    <row r="204" spans="1:27" s="2" customFormat="1" ht="12.75">
      <c r="A204" s="3"/>
      <c r="C204" s="7"/>
      <c r="D204" s="7"/>
      <c r="E204" s="4"/>
      <c r="F204" s="7"/>
      <c r="G204" s="7"/>
      <c r="H204" s="7"/>
      <c r="I204" s="7"/>
      <c r="J204" s="7"/>
      <c r="K204" s="7"/>
      <c r="L204" s="4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35"/>
      <c r="Z204" s="7"/>
      <c r="AA204" s="4"/>
    </row>
    <row r="205" spans="1:27" s="2" customFormat="1" ht="12.75">
      <c r="A205" s="3"/>
      <c r="C205" s="7"/>
      <c r="D205" s="7"/>
      <c r="E205" s="4"/>
      <c r="F205" s="7"/>
      <c r="G205" s="7"/>
      <c r="H205" s="7"/>
      <c r="I205" s="7"/>
      <c r="J205" s="7"/>
      <c r="K205" s="7"/>
      <c r="L205" s="4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35"/>
      <c r="Z205" s="7"/>
      <c r="AA205" s="4"/>
    </row>
    <row r="206" spans="1:27" s="2" customFormat="1" ht="12.75">
      <c r="A206" s="3"/>
      <c r="C206" s="7"/>
      <c r="D206" s="7"/>
      <c r="E206" s="4"/>
      <c r="F206" s="7"/>
      <c r="G206" s="7"/>
      <c r="H206" s="7"/>
      <c r="I206" s="7"/>
      <c r="J206" s="7"/>
      <c r="K206" s="7"/>
      <c r="L206" s="4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35"/>
      <c r="Z206" s="7"/>
      <c r="AA206" s="4"/>
    </row>
    <row r="207" spans="1:2" ht="12.75">
      <c r="A207" s="3"/>
      <c r="B207" s="2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</sheetData>
  <sheetProtection/>
  <mergeCells count="30">
    <mergeCell ref="R2:AA2"/>
    <mergeCell ref="A138:B138"/>
    <mergeCell ref="A134:B134"/>
    <mergeCell ref="S1:AA1"/>
    <mergeCell ref="C7:I7"/>
    <mergeCell ref="J8:L9"/>
    <mergeCell ref="M8:N9"/>
    <mergeCell ref="C8:E9"/>
    <mergeCell ref="F9:G9"/>
    <mergeCell ref="F8:I8"/>
    <mergeCell ref="A137:B137"/>
    <mergeCell ref="A4:Y4"/>
    <mergeCell ref="A5:Y5"/>
    <mergeCell ref="A7:A10"/>
    <mergeCell ref="B7:B10"/>
    <mergeCell ref="U9:V9"/>
    <mergeCell ref="H9:I9"/>
    <mergeCell ref="S8:T8"/>
    <mergeCell ref="W9:X9"/>
    <mergeCell ref="Y7:AA8"/>
    <mergeCell ref="Y9:Y10"/>
    <mergeCell ref="Z9:Z10"/>
    <mergeCell ref="AA9:AA10"/>
    <mergeCell ref="J7:X7"/>
    <mergeCell ref="U8:X8"/>
    <mergeCell ref="S9:S10"/>
    <mergeCell ref="T9:T10"/>
    <mergeCell ref="Q9:R9"/>
    <mergeCell ref="O9:P9"/>
    <mergeCell ref="O8:R8"/>
  </mergeCells>
  <printOptions/>
  <pageMargins left="0.2755905511811024" right="0.2755905511811024" top="0.9448818897637796" bottom="0.2755905511811024" header="0" footer="0"/>
  <pageSetup fitToHeight="8" horizontalDpi="600" verticalDpi="600" orientation="landscape" paperSize="9" scale="51" r:id="rId1"/>
  <rowBreaks count="3" manualBreakCount="3">
    <brk id="37" max="26" man="1"/>
    <brk id="97" max="26" man="1"/>
    <brk id="13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Gruzd</cp:lastModifiedBy>
  <cp:lastPrinted>2022-01-12T11:55:51Z</cp:lastPrinted>
  <dcterms:created xsi:type="dcterms:W3CDTF">2012-04-17T05:35:03Z</dcterms:created>
  <dcterms:modified xsi:type="dcterms:W3CDTF">2022-02-08T06:34:20Z</dcterms:modified>
  <cp:category/>
  <cp:version/>
  <cp:contentType/>
  <cp:contentStatus/>
</cp:coreProperties>
</file>