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.2" sheetId="1" r:id="rId1"/>
  </sheets>
  <definedNames>
    <definedName name="_xlfn.AGGREGATE" hidden="1">#NAME?</definedName>
    <definedName name="_xlnm.Print_Titles" localSheetId="0">'дод.2'!$7:$7</definedName>
    <definedName name="_xlnm.Print_Area" localSheetId="0">'дод.2'!$A$1:$F$35</definedName>
  </definedNames>
  <calcPr fullCalcOnLoad="1"/>
</workbook>
</file>

<file path=xl/sharedStrings.xml><?xml version="1.0" encoding="utf-8"?>
<sst xmlns="http://schemas.openxmlformats.org/spreadsheetml/2006/main" count="82" uniqueCount="76">
  <si>
    <t>Код</t>
  </si>
  <si>
    <t>Найменування 
згідно з класифікацією фінансування бюджету</t>
  </si>
  <si>
    <t>Загальний фонд</t>
  </si>
  <si>
    <t>Спеціальний фонд</t>
  </si>
  <si>
    <t>Внутрішнє фінансування</t>
  </si>
  <si>
    <t xml:space="preserve">Фінансування за рахунок зміни залишків коштів місцевих бюджетів </t>
  </si>
  <si>
    <r>
      <t>На початок періоду</t>
    </r>
    <r>
      <rPr>
        <sz val="11"/>
        <rFont val="Times New Roman"/>
        <family val="1"/>
      </rPr>
      <t xml:space="preserve"> </t>
    </r>
  </si>
  <si>
    <r>
      <t>На кінець періоду</t>
    </r>
    <r>
      <rPr>
        <sz val="11"/>
        <rFont val="Times New Roman"/>
        <family val="1"/>
      </rPr>
      <t xml:space="preserve"> </t>
    </r>
  </si>
  <si>
    <t>Кошти, що передаються із загального фонду бюджету до бюджету розвитку (спеціального фонду)</t>
  </si>
  <si>
    <t>Зміни обсягів готівкових коштів</t>
  </si>
  <si>
    <t>Розподілено:</t>
  </si>
  <si>
    <t>Нерозподілений залишок</t>
  </si>
  <si>
    <t>Секвестр розподілених ВЛ</t>
  </si>
  <si>
    <t>Розподілено з врахуванням секвестру:</t>
  </si>
  <si>
    <t>Нерозподілений залишок після секвестру</t>
  </si>
  <si>
    <t>Оборотна касова готівка</t>
  </si>
  <si>
    <t>Б/т розвитку</t>
  </si>
  <si>
    <t>Прир/охоронний</t>
  </si>
  <si>
    <t>Цільовий фонд</t>
  </si>
  <si>
    <t>Інші</t>
  </si>
  <si>
    <t>Разом ВЛ по СФ</t>
  </si>
  <si>
    <t>2. Субвенція з Д/б на 30 км зону ХАЕС</t>
  </si>
  <si>
    <t>3. Власні кошти ЗФ, передані до б/ту розвитку</t>
  </si>
  <si>
    <t>Разом передано із ЗФ до б/р СФ:</t>
  </si>
  <si>
    <t>ПРИМІТКА:</t>
  </si>
  <si>
    <t>(грн.)</t>
  </si>
  <si>
    <t>п.</t>
  </si>
  <si>
    <t>к.</t>
  </si>
  <si>
    <t>р.</t>
  </si>
  <si>
    <t>обласна</t>
  </si>
  <si>
    <t>державна</t>
  </si>
  <si>
    <t>всього передано:</t>
  </si>
  <si>
    <t>Заг.фонд.</t>
  </si>
  <si>
    <t>Спец.фонд</t>
  </si>
  <si>
    <t>Різниця:</t>
  </si>
  <si>
    <t>ДЕФІЦИТ</t>
  </si>
  <si>
    <t>Дод.2</t>
  </si>
  <si>
    <t>Дод.1</t>
  </si>
  <si>
    <t>Дод.3</t>
  </si>
  <si>
    <t>Фінансування за типом кредитора</t>
  </si>
  <si>
    <t>Загальне фінансування</t>
  </si>
  <si>
    <t>Фінансування за типом боргового зобов'язання</t>
  </si>
  <si>
    <t>Разом:</t>
  </si>
  <si>
    <t>Залишки освітньої та інклюз.субвенцій</t>
  </si>
  <si>
    <t>4. Субвенція соц.ек.розвиток</t>
  </si>
  <si>
    <t>1. Субвенція з Д/б на квартири в/сл, сиротам</t>
  </si>
  <si>
    <t>(код бюджету)</t>
  </si>
  <si>
    <t>Х</t>
  </si>
  <si>
    <t>у т.ч. бюджет розвитку</t>
  </si>
  <si>
    <t>Усього</t>
  </si>
  <si>
    <t>Залишки на 01.01.2021</t>
  </si>
  <si>
    <t>Залишки АКБ на 01.01.2021</t>
  </si>
  <si>
    <t>Транспортний збір</t>
  </si>
  <si>
    <t>Субвенція на соц.ек.розвиток</t>
  </si>
  <si>
    <t>Разом залишки по ЗФ:</t>
  </si>
  <si>
    <t>УСЬОГО залишки по ЗФ+СФ</t>
  </si>
  <si>
    <r>
      <t>Залишки ЗФ на 01.01.21</t>
    </r>
    <r>
      <rPr>
        <b/>
        <sz val="10"/>
        <color indexed="10"/>
        <rFont val="Times New Roman"/>
        <family val="1"/>
      </rPr>
      <t>-ОКГ</t>
    </r>
  </si>
  <si>
    <r>
      <t xml:space="preserve">Звірка з додатком 2 </t>
    </r>
    <r>
      <rPr>
        <sz val="11"/>
        <color indexed="10"/>
        <rFont val="Times New Roman"/>
        <family val="1"/>
      </rPr>
      <t>(у таблиці внизу має бути 0):</t>
    </r>
  </si>
  <si>
    <t>5. Субвенція інфраструктура (ЦНАП)</t>
  </si>
  <si>
    <t xml:space="preserve">Фінансування за активними операціями </t>
  </si>
  <si>
    <t xml:space="preserve">На початок періоду </t>
  </si>
  <si>
    <t xml:space="preserve">На кінець періоду </t>
  </si>
  <si>
    <t>Зовнішнє фінансування</t>
  </si>
  <si>
    <t>Позики, надані міжнародними фінансовими організаціями</t>
  </si>
  <si>
    <t>Одержано позик</t>
  </si>
  <si>
    <t>Погашено позик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</si>
  <si>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</si>
  <si>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</si>
  <si>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</si>
  <si>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</si>
  <si>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бюджету Славутської міської територіальної громади на 2022 рік</t>
  </si>
  <si>
    <t>передано 15 сесією</t>
  </si>
  <si>
    <t>2. Субвенція з Д/б по галузі "Освіта" (інклюзія,НУШ, освітянська),тощо</t>
  </si>
  <si>
    <t>Секретар міської ради</t>
  </si>
  <si>
    <t>Світлана ФЕДОРЧУК</t>
  </si>
  <si>
    <t>Додаток 2
до рішення міської ради від 04 лютого 2022 року № 11-14/2022
"Про внесення змін до бюджету Славутської міської територіальної громади на 2022 рік"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</si>
</sst>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0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0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.5"/>
      <name val="Times New Roman"/>
      <family val="1"/>
    </font>
    <font>
      <sz val="12"/>
      <color indexed="12"/>
      <name val="Times New Roman"/>
      <family val="1"/>
    </font>
    <font>
      <sz val="9"/>
      <color indexed="16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12"/>
      <color indexed="58"/>
      <name val="Times New Roman"/>
      <family val="1"/>
    </font>
    <font>
      <b/>
      <sz val="12"/>
      <color indexed="12"/>
      <name val="Times New Roman"/>
      <family val="1"/>
    </font>
    <font>
      <b/>
      <sz val="13.5"/>
      <color indexed="12"/>
      <name val="Times New Roman"/>
      <family val="1"/>
    </font>
    <font>
      <sz val="12"/>
      <color indexed="52"/>
      <name val="Times New Roman"/>
      <family val="1"/>
    </font>
    <font>
      <b/>
      <sz val="12"/>
      <color indexed="52"/>
      <name val="Times New Roman"/>
      <family val="1"/>
    </font>
    <font>
      <b/>
      <i/>
      <sz val="12"/>
      <color indexed="5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9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b/>
      <i/>
      <sz val="12"/>
      <color indexed="1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199" fontId="1" fillId="0" borderId="0" applyFont="0" applyFill="0" applyBorder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6" fillId="26" borderId="1" applyNumberFormat="0" applyAlignment="0" applyProtection="0"/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7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32" fillId="26" borderId="12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left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34" fillId="26" borderId="12" xfId="0" applyFont="1" applyFill="1" applyBorder="1" applyAlignment="1">
      <alignment horizontal="left" vertical="center" wrapText="1"/>
    </xf>
    <xf numFmtId="0" fontId="31" fillId="26" borderId="12" xfId="0" applyFont="1" applyFill="1" applyBorder="1" applyAlignment="1">
      <alignment horizontal="center" vertical="center" wrapText="1"/>
    </xf>
    <xf numFmtId="0" fontId="31" fillId="26" borderId="12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" fontId="29" fillId="26" borderId="12" xfId="0" applyNumberFormat="1" applyFont="1" applyFill="1" applyBorder="1" applyAlignment="1">
      <alignment horizontal="right" wrapText="1"/>
    </xf>
    <xf numFmtId="4" fontId="34" fillId="26" borderId="13" xfId="0" applyNumberFormat="1" applyFont="1" applyFill="1" applyBorder="1" applyAlignment="1">
      <alignment horizontal="right" wrapText="1"/>
    </xf>
    <xf numFmtId="0" fontId="2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30" fillId="0" borderId="0" xfId="0" applyNumberFormat="1" applyFont="1" applyFill="1" applyBorder="1" applyAlignment="1" applyProtection="1">
      <alignment vertical="top"/>
      <protection/>
    </xf>
    <xf numFmtId="4" fontId="29" fillId="26" borderId="0" xfId="0" applyNumberFormat="1" applyFont="1" applyFill="1" applyBorder="1" applyAlignment="1">
      <alignment horizontal="right" wrapText="1"/>
    </xf>
    <xf numFmtId="2" fontId="21" fillId="26" borderId="0" xfId="0" applyNumberFormat="1" applyFont="1" applyFill="1" applyBorder="1" applyAlignment="1">
      <alignment horizontal="right" wrapText="1"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4" fontId="34" fillId="26" borderId="0" xfId="0" applyNumberFormat="1" applyFont="1" applyFill="1" applyBorder="1" applyAlignment="1">
      <alignment horizontal="right" wrapText="1"/>
    </xf>
    <xf numFmtId="2" fontId="40" fillId="26" borderId="0" xfId="0" applyNumberFormat="1" applyFont="1" applyFill="1" applyBorder="1" applyAlignment="1">
      <alignment horizontal="right" wrapText="1"/>
    </xf>
    <xf numFmtId="0" fontId="38" fillId="26" borderId="12" xfId="0" applyFont="1" applyFill="1" applyBorder="1" applyAlignment="1">
      <alignment horizontal="left" vertical="center" wrapText="1"/>
    </xf>
    <xf numFmtId="0" fontId="21" fillId="0" borderId="0" xfId="0" applyNumberFormat="1" applyFont="1" applyFill="1" applyAlignment="1" applyProtection="1">
      <alignment horizontal="left"/>
      <protection/>
    </xf>
    <xf numFmtId="4" fontId="30" fillId="0" borderId="12" xfId="0" applyNumberFormat="1" applyFont="1" applyFill="1" applyBorder="1" applyAlignment="1" applyProtection="1">
      <alignment horizontal="right"/>
      <protection/>
    </xf>
    <xf numFmtId="4" fontId="30" fillId="0" borderId="12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 horizontal="center" vertical="center" wrapText="1"/>
    </xf>
    <xf numFmtId="4" fontId="30" fillId="0" borderId="12" xfId="0" applyNumberFormat="1" applyFont="1" applyBorder="1" applyAlignment="1">
      <alignment horizontal="right" wrapText="1"/>
    </xf>
    <xf numFmtId="3" fontId="0" fillId="0" borderId="0" xfId="0" applyNumberFormat="1" applyFont="1" applyFill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29" fillId="0" borderId="12" xfId="0" applyNumberFormat="1" applyFont="1" applyFill="1" applyBorder="1" applyAlignment="1" applyProtection="1">
      <alignment horizontal="right"/>
      <protection/>
    </xf>
    <xf numFmtId="0" fontId="38" fillId="0" borderId="0" xfId="0" applyNumberFormat="1" applyFont="1" applyFill="1" applyAlignment="1" applyProtection="1">
      <alignment horizontal="left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19" fillId="0" borderId="0" xfId="0" applyNumberFormat="1" applyFont="1" applyFill="1" applyAlignment="1" applyProtection="1">
      <alignment/>
      <protection/>
    </xf>
    <xf numFmtId="0" fontId="27" fillId="0" borderId="0" xfId="0" applyFont="1" applyAlignment="1">
      <alignment/>
    </xf>
    <xf numFmtId="3" fontId="19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4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44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46" fillId="0" borderId="0" xfId="0" applyNumberFormat="1" applyFont="1" applyFill="1" applyBorder="1" applyAlignment="1" applyProtection="1">
      <alignment/>
      <protection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4" fontId="1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30" fillId="0" borderId="12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3" fontId="29" fillId="0" borderId="12" xfId="0" applyNumberFormat="1" applyFont="1" applyFill="1" applyBorder="1" applyAlignment="1" applyProtection="1">
      <alignment horizontal="center"/>
      <protection/>
    </xf>
    <xf numFmtId="4" fontId="27" fillId="0" borderId="0" xfId="0" applyNumberFormat="1" applyFont="1" applyFill="1" applyBorder="1" applyAlignment="1">
      <alignment/>
    </xf>
    <xf numFmtId="4" fontId="27" fillId="0" borderId="12" xfId="0" applyNumberFormat="1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4" fontId="27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 horizontal="center" vertical="center" wrapText="1"/>
    </xf>
    <xf numFmtId="4" fontId="45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" fontId="49" fillId="0" borderId="15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4" fontId="50" fillId="0" borderId="12" xfId="0" applyNumberFormat="1" applyFont="1" applyBorder="1" applyAlignment="1">
      <alignment/>
    </xf>
    <xf numFmtId="4" fontId="21" fillId="0" borderId="15" xfId="0" applyNumberFormat="1" applyFont="1" applyBorder="1" applyAlignment="1">
      <alignment/>
    </xf>
    <xf numFmtId="4" fontId="21" fillId="0" borderId="12" xfId="0" applyNumberFormat="1" applyFont="1" applyFill="1" applyBorder="1" applyAlignment="1" applyProtection="1">
      <alignment/>
      <protection/>
    </xf>
    <xf numFmtId="0" fontId="21" fillId="0" borderId="12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4" fontId="2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Alignment="1" applyProtection="1">
      <alignment/>
      <protection/>
    </xf>
    <xf numFmtId="0" fontId="28" fillId="0" borderId="0" xfId="0" applyNumberFormat="1" applyFont="1" applyFill="1" applyAlignment="1" applyProtection="1">
      <alignment horizontal="center" vertical="center" wrapText="1"/>
      <protection/>
    </xf>
    <xf numFmtId="0" fontId="29" fillId="26" borderId="12" xfId="0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4" fontId="50" fillId="0" borderId="14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5" xfId="0" applyFont="1" applyBorder="1" applyAlignment="1">
      <alignment horizontal="left" wrapText="1"/>
    </xf>
    <xf numFmtId="4" fontId="58" fillId="0" borderId="12" xfId="0" applyNumberFormat="1" applyFont="1" applyBorder="1" applyAlignment="1">
      <alignment/>
    </xf>
    <xf numFmtId="4" fontId="52" fillId="27" borderId="12" xfId="0" applyNumberFormat="1" applyFont="1" applyFill="1" applyBorder="1" applyAlignment="1">
      <alignment horizontal="center" vertical="center"/>
    </xf>
    <xf numFmtId="4" fontId="54" fillId="27" borderId="12" xfId="0" applyNumberFormat="1" applyFont="1" applyFill="1" applyBorder="1" applyAlignment="1">
      <alignment horizontal="center" vertical="center" wrapText="1"/>
    </xf>
    <xf numFmtId="4" fontId="54" fillId="27" borderId="12" xfId="0" applyNumberFormat="1" applyFont="1" applyFill="1" applyBorder="1" applyAlignment="1">
      <alignment vertical="center" wrapText="1"/>
    </xf>
    <xf numFmtId="4" fontId="59" fillId="0" borderId="12" xfId="0" applyNumberFormat="1" applyFont="1" applyFill="1" applyBorder="1" applyAlignment="1" applyProtection="1">
      <alignment/>
      <protection/>
    </xf>
    <xf numFmtId="0" fontId="60" fillId="0" borderId="0" xfId="0" applyFont="1" applyAlignment="1">
      <alignment/>
    </xf>
    <xf numFmtId="4" fontId="50" fillId="0" borderId="12" xfId="0" applyNumberFormat="1" applyFont="1" applyFill="1" applyBorder="1" applyAlignment="1" applyProtection="1">
      <alignment horizontal="center"/>
      <protection/>
    </xf>
    <xf numFmtId="4" fontId="48" fillId="0" borderId="12" xfId="0" applyNumberFormat="1" applyFont="1" applyFill="1" applyBorder="1" applyAlignment="1" applyProtection="1">
      <alignment horizontal="center"/>
      <protection/>
    </xf>
    <xf numFmtId="0" fontId="47" fillId="0" borderId="12" xfId="0" applyNumberFormat="1" applyFont="1" applyFill="1" applyBorder="1" applyAlignment="1" applyProtection="1">
      <alignment horizontal="center"/>
      <protection/>
    </xf>
    <xf numFmtId="4" fontId="29" fillId="0" borderId="12" xfId="0" applyNumberFormat="1" applyFont="1" applyFill="1" applyBorder="1" applyAlignment="1" applyProtection="1">
      <alignment/>
      <protection/>
    </xf>
    <xf numFmtId="3" fontId="27" fillId="0" borderId="15" xfId="0" applyNumberFormat="1" applyFont="1" applyBorder="1" applyAlignment="1">
      <alignment horizontal="right" vertical="center" wrapText="1"/>
    </xf>
    <xf numFmtId="0" fontId="34" fillId="26" borderId="12" xfId="0" applyFont="1" applyFill="1" applyBorder="1" applyAlignment="1">
      <alignment horizontal="center" vertical="center" wrapText="1"/>
    </xf>
    <xf numFmtId="4" fontId="27" fillId="0" borderId="12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" fontId="27" fillId="0" borderId="17" xfId="0" applyNumberFormat="1" applyFont="1" applyBorder="1" applyAlignment="1">
      <alignment/>
    </xf>
    <xf numFmtId="4" fontId="27" fillId="0" borderId="18" xfId="0" applyNumberFormat="1" applyFont="1" applyBorder="1" applyAlignment="1">
      <alignment/>
    </xf>
    <xf numFmtId="4" fontId="27" fillId="0" borderId="19" xfId="0" applyNumberFormat="1" applyFont="1" applyBorder="1" applyAlignment="1">
      <alignment/>
    </xf>
    <xf numFmtId="4" fontId="21" fillId="0" borderId="20" xfId="0" applyNumberFormat="1" applyFont="1" applyBorder="1" applyAlignment="1">
      <alignment/>
    </xf>
    <xf numFmtId="0" fontId="30" fillId="26" borderId="12" xfId="0" applyFont="1" applyFill="1" applyBorder="1" applyAlignment="1">
      <alignment horizontal="center" vertical="center" wrapText="1"/>
    </xf>
    <xf numFmtId="0" fontId="30" fillId="26" borderId="12" xfId="0" applyFont="1" applyFill="1" applyBorder="1" applyAlignment="1">
      <alignment horizontal="left" vertical="center" wrapText="1"/>
    </xf>
    <xf numFmtId="4" fontId="40" fillId="0" borderId="21" xfId="0" applyNumberFormat="1" applyFont="1" applyBorder="1" applyAlignment="1">
      <alignment horizontal="right"/>
    </xf>
    <xf numFmtId="0" fontId="40" fillId="26" borderId="12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203" fontId="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horizontal="left"/>
    </xf>
    <xf numFmtId="4" fontId="27" fillId="0" borderId="12" xfId="0" applyNumberFormat="1" applyFont="1" applyFill="1" applyBorder="1" applyAlignment="1" applyProtection="1">
      <alignment/>
      <protection/>
    </xf>
    <xf numFmtId="3" fontId="27" fillId="0" borderId="12" xfId="0" applyNumberFormat="1" applyFont="1" applyBorder="1" applyAlignment="1">
      <alignment horizontal="right" vertical="center" wrapText="1"/>
    </xf>
    <xf numFmtId="0" fontId="19" fillId="0" borderId="0" xfId="0" applyNumberFormat="1" applyFont="1" applyFill="1" applyBorder="1" applyAlignment="1" applyProtection="1">
      <alignment/>
      <protection/>
    </xf>
    <xf numFmtId="4" fontId="21" fillId="0" borderId="12" xfId="0" applyNumberFormat="1" applyFont="1" applyFill="1" applyBorder="1" applyAlignment="1" applyProtection="1">
      <alignment/>
      <protection/>
    </xf>
    <xf numFmtId="0" fontId="30" fillId="0" borderId="12" xfId="0" applyNumberFormat="1" applyFont="1" applyFill="1" applyBorder="1" applyAlignment="1" applyProtection="1">
      <alignment horizontal="center"/>
      <protection/>
    </xf>
    <xf numFmtId="0" fontId="29" fillId="0" borderId="12" xfId="0" applyNumberFormat="1" applyFont="1" applyFill="1" applyBorder="1" applyAlignment="1" applyProtection="1">
      <alignment horizontal="center"/>
      <protection/>
    </xf>
    <xf numFmtId="3" fontId="30" fillId="0" borderId="0" xfId="0" applyNumberFormat="1" applyFont="1" applyFill="1" applyAlignment="1" applyProtection="1">
      <alignment/>
      <protection/>
    </xf>
    <xf numFmtId="3" fontId="30" fillId="0" borderId="0" xfId="0" applyNumberFormat="1" applyFont="1" applyFill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19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4" fontId="29" fillId="0" borderId="12" xfId="0" applyNumberFormat="1" applyFont="1" applyFill="1" applyBorder="1" applyAlignment="1">
      <alignment vertical="center"/>
    </xf>
    <xf numFmtId="0" fontId="29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vertical="center" wrapText="1"/>
    </xf>
    <xf numFmtId="4" fontId="34" fillId="0" borderId="12" xfId="0" applyNumberFormat="1" applyFont="1" applyFill="1" applyBorder="1" applyAlignment="1" applyProtection="1">
      <alignment horizontal="right"/>
      <protection/>
    </xf>
    <xf numFmtId="0" fontId="30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vertical="center" wrapText="1"/>
    </xf>
    <xf numFmtId="0" fontId="30" fillId="0" borderId="0" xfId="0" applyFont="1" applyAlignment="1">
      <alignment/>
    </xf>
    <xf numFmtId="4" fontId="30" fillId="0" borderId="12" xfId="0" applyNumberFormat="1" applyFont="1" applyBorder="1" applyAlignment="1">
      <alignment vertical="center"/>
    </xf>
    <xf numFmtId="4" fontId="34" fillId="0" borderId="12" xfId="0" applyNumberFormat="1" applyFont="1" applyFill="1" applyBorder="1" applyAlignment="1">
      <alignment vertical="center"/>
    </xf>
    <xf numFmtId="0" fontId="53" fillId="0" borderId="0" xfId="0" applyFont="1" applyAlignment="1">
      <alignment horizontal="justify" vertical="center"/>
    </xf>
    <xf numFmtId="4" fontId="0" fillId="0" borderId="0" xfId="0" applyNumberFormat="1" applyFont="1" applyFill="1" applyBorder="1" applyAlignment="1">
      <alignment/>
    </xf>
    <xf numFmtId="0" fontId="42" fillId="0" borderId="0" xfId="0" applyNumberFormat="1" applyFont="1" applyFill="1" applyAlignment="1" applyProtection="1">
      <alignment/>
      <protection/>
    </xf>
    <xf numFmtId="4" fontId="21" fillId="0" borderId="12" xfId="0" applyNumberFormat="1" applyFont="1" applyFill="1" applyBorder="1" applyAlignment="1" applyProtection="1">
      <alignment horizontal="center"/>
      <protection/>
    </xf>
    <xf numFmtId="4" fontId="21" fillId="0" borderId="12" xfId="0" applyNumberFormat="1" applyFont="1" applyFill="1" applyBorder="1" applyAlignment="1" applyProtection="1">
      <alignment horizontal="right"/>
      <protection/>
    </xf>
    <xf numFmtId="4" fontId="45" fillId="0" borderId="12" xfId="0" applyNumberFormat="1" applyFont="1" applyBorder="1" applyAlignment="1">
      <alignment/>
    </xf>
    <xf numFmtId="4" fontId="61" fillId="0" borderId="12" xfId="0" applyNumberFormat="1" applyFont="1" applyFill="1" applyBorder="1" applyAlignment="1">
      <alignment/>
    </xf>
    <xf numFmtId="4" fontId="61" fillId="0" borderId="12" xfId="0" applyNumberFormat="1" applyFont="1" applyBorder="1" applyAlignment="1">
      <alignment/>
    </xf>
    <xf numFmtId="4" fontId="61" fillId="0" borderId="14" xfId="0" applyNumberFormat="1" applyFont="1" applyBorder="1" applyAlignment="1">
      <alignment/>
    </xf>
    <xf numFmtId="4" fontId="62" fillId="0" borderId="12" xfId="0" applyNumberFormat="1" applyFont="1" applyBorder="1" applyAlignment="1">
      <alignment/>
    </xf>
    <xf numFmtId="4" fontId="62" fillId="0" borderId="20" xfId="0" applyNumberFormat="1" applyFont="1" applyBorder="1" applyAlignment="1">
      <alignment/>
    </xf>
    <xf numFmtId="4" fontId="63" fillId="0" borderId="21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4" fillId="0" borderId="0" xfId="0" applyFont="1" applyAlignment="1">
      <alignment/>
    </xf>
    <xf numFmtId="4" fontId="50" fillId="0" borderId="20" xfId="0" applyNumberFormat="1" applyFont="1" applyBorder="1" applyAlignment="1">
      <alignment/>
    </xf>
    <xf numFmtId="4" fontId="64" fillId="0" borderId="21" xfId="0" applyNumberFormat="1" applyFont="1" applyBorder="1" applyAlignment="1">
      <alignment horizontal="right"/>
    </xf>
    <xf numFmtId="4" fontId="45" fillId="0" borderId="12" xfId="0" applyNumberFormat="1" applyFont="1" applyFill="1" applyBorder="1" applyAlignment="1">
      <alignment/>
    </xf>
    <xf numFmtId="4" fontId="50" fillId="0" borderId="12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0" fontId="66" fillId="0" borderId="12" xfId="0" applyFont="1" applyBorder="1" applyAlignment="1">
      <alignment horizontal="center" vertical="center" wrapText="1"/>
    </xf>
    <xf numFmtId="4" fontId="67" fillId="0" borderId="12" xfId="0" applyNumberFormat="1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4" fontId="65" fillId="0" borderId="20" xfId="0" applyNumberFormat="1" applyFont="1" applyBorder="1" applyAlignment="1">
      <alignment/>
    </xf>
    <xf numFmtId="4" fontId="70" fillId="0" borderId="21" xfId="0" applyNumberFormat="1" applyFont="1" applyBorder="1" applyAlignment="1">
      <alignment horizontal="right"/>
    </xf>
    <xf numFmtId="4" fontId="50" fillId="0" borderId="12" xfId="0" applyNumberFormat="1" applyFont="1" applyBorder="1" applyAlignment="1">
      <alignment horizontal="center" vertical="center" wrapText="1"/>
    </xf>
    <xf numFmtId="0" fontId="19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21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1" fillId="0" borderId="15" xfId="0" applyNumberFormat="1" applyFont="1" applyFill="1" applyBorder="1" applyAlignment="1" applyProtection="1">
      <alignment horizontal="center" vertical="center" wrapText="1"/>
      <protection/>
    </xf>
    <xf numFmtId="0" fontId="21" fillId="26" borderId="14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21" fillId="26" borderId="15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4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0" fillId="0" borderId="0" xfId="0" applyNumberFormat="1" applyFont="1" applyFill="1" applyAlignment="1" applyProtection="1">
      <alignment horizontal="left"/>
      <protection/>
    </xf>
    <xf numFmtId="0" fontId="3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12" xfId="0" applyNumberFormat="1" applyFont="1" applyFill="1" applyBorder="1" applyAlignment="1" applyProtection="1">
      <alignment horizontal="center" vertical="center" wrapText="1"/>
      <protection/>
    </xf>
    <xf numFmtId="0" fontId="53" fillId="0" borderId="0" xfId="0" applyNumberFormat="1" applyFont="1" applyFill="1" applyAlignment="1" applyProtection="1">
      <alignment horizontal="center" vertical="center" wrapText="1"/>
      <protection/>
    </xf>
    <xf numFmtId="0" fontId="20" fillId="0" borderId="14" xfId="0" applyFont="1" applyBorder="1" applyAlignment="1">
      <alignment horizontal="left" wrapText="1"/>
    </xf>
    <xf numFmtId="0" fontId="20" fillId="0" borderId="15" xfId="0" applyFont="1" applyBorder="1" applyAlignment="1">
      <alignment horizontal="left" wrapText="1"/>
    </xf>
    <xf numFmtId="0" fontId="42" fillId="0" borderId="14" xfId="0" applyFont="1" applyBorder="1" applyAlignment="1">
      <alignment horizontal="left" wrapText="1"/>
    </xf>
    <xf numFmtId="0" fontId="42" fillId="0" borderId="15" xfId="0" applyFont="1" applyBorder="1" applyAlignment="1">
      <alignment horizontal="left" wrapText="1"/>
    </xf>
    <xf numFmtId="0" fontId="29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51" fillId="0" borderId="16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29" fillId="0" borderId="22" xfId="0" applyNumberFormat="1" applyFont="1" applyFill="1" applyBorder="1" applyAlignment="1" applyProtection="1">
      <alignment horizontal="center"/>
      <protection/>
    </xf>
    <xf numFmtId="0" fontId="29" fillId="0" borderId="20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29" fillId="0" borderId="0" xfId="0" applyNumberFormat="1" applyFont="1" applyFill="1" applyAlignment="1" applyProtection="1">
      <alignment horizontal="center"/>
      <protection/>
    </xf>
  </cellXfs>
  <cellStyles count="10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Percent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Результат" xfId="112"/>
    <cellStyle name="Связанная ячейка" xfId="113"/>
    <cellStyle name="Середній" xfId="114"/>
    <cellStyle name="Стиль 1" xfId="115"/>
    <cellStyle name="Текст попередження" xfId="116"/>
    <cellStyle name="Текст поясн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showGridLines="0" showZeros="0" tabSelected="1" view="pageBreakPreview" zoomScaleSheetLayoutView="100" zoomScalePageLayoutView="0" workbookViewId="0" topLeftCell="A1">
      <selection activeCell="C1" sqref="C1:F1"/>
    </sheetView>
  </sheetViews>
  <sheetFormatPr defaultColWidth="9.16015625" defaultRowHeight="12.75" customHeight="1"/>
  <cols>
    <col min="1" max="1" width="9.5" style="9" customWidth="1"/>
    <col min="2" max="2" width="39.5" style="1" customWidth="1"/>
    <col min="3" max="3" width="17.33203125" style="1" customWidth="1"/>
    <col min="4" max="4" width="17.5" style="1" customWidth="1"/>
    <col min="5" max="5" width="16.5" style="1" customWidth="1"/>
    <col min="6" max="6" width="17" style="1" customWidth="1"/>
    <col min="7" max="7" width="7.5" style="16" hidden="1" customWidth="1"/>
    <col min="8" max="8" width="15" style="16" hidden="1" customWidth="1"/>
    <col min="9" max="9" width="15.33203125" style="16" hidden="1" customWidth="1"/>
    <col min="10" max="11" width="17.33203125" style="16" hidden="1" customWidth="1"/>
    <col min="12" max="12" width="17" style="45" hidden="1" customWidth="1"/>
    <col min="13" max="13" width="17.66015625" style="46" hidden="1" customWidth="1"/>
    <col min="14" max="14" width="10" style="16" hidden="1" customWidth="1"/>
    <col min="15" max="15" width="16.66015625" style="21" hidden="1" customWidth="1"/>
    <col min="16" max="16" width="17" style="21" hidden="1" customWidth="1"/>
    <col min="17" max="17" width="14.33203125" style="21" hidden="1" customWidth="1"/>
    <col min="18" max="18" width="9.16015625" style="21" hidden="1" customWidth="1"/>
    <col min="19" max="29" width="0" style="2" hidden="1" customWidth="1"/>
    <col min="30" max="16384" width="9.16015625" style="2" customWidth="1"/>
  </cols>
  <sheetData>
    <row r="1" spans="3:16" ht="61.5" customHeight="1">
      <c r="C1" s="200" t="s">
        <v>75</v>
      </c>
      <c r="D1" s="200"/>
      <c r="E1" s="200"/>
      <c r="F1" s="200"/>
      <c r="G1" s="29"/>
      <c r="H1" s="40"/>
      <c r="I1" s="41"/>
      <c r="J1" s="102" t="s">
        <v>50</v>
      </c>
      <c r="K1" s="101" t="s">
        <v>51</v>
      </c>
      <c r="L1" s="103" t="s">
        <v>10</v>
      </c>
      <c r="M1" s="180" t="s">
        <v>11</v>
      </c>
      <c r="N1" s="42" t="s">
        <v>12</v>
      </c>
      <c r="O1" s="19" t="s">
        <v>13</v>
      </c>
      <c r="P1" s="20" t="s">
        <v>14</v>
      </c>
    </row>
    <row r="2" spans="3:16" ht="17.25" customHeight="1">
      <c r="C2" s="78"/>
      <c r="D2" s="78"/>
      <c r="E2" s="78"/>
      <c r="F2" s="78"/>
      <c r="G2" s="29"/>
      <c r="H2" s="187" t="s">
        <v>56</v>
      </c>
      <c r="I2" s="188"/>
      <c r="J2" s="83">
        <f>7911889.39-100000</f>
        <v>7811889.39</v>
      </c>
      <c r="K2" s="167">
        <v>23181.3</v>
      </c>
      <c r="L2" s="186">
        <f>7811000-200000</f>
        <v>7611000</v>
      </c>
      <c r="M2" s="181">
        <f aca="true" t="shared" si="0" ref="M2:M7">J2+K2-L2</f>
        <v>224070.68999999948</v>
      </c>
      <c r="N2" s="86"/>
      <c r="O2" s="85">
        <f aca="true" t="shared" si="1" ref="O2:O26">L2-N2</f>
        <v>7611000</v>
      </c>
      <c r="P2" s="87">
        <f aca="true" t="shared" si="2" ref="P2:P7">M2+N2</f>
        <v>224070.68999999948</v>
      </c>
    </row>
    <row r="3" spans="1:17" ht="44.25" customHeight="1">
      <c r="A3" s="202" t="s">
        <v>70</v>
      </c>
      <c r="B3" s="202"/>
      <c r="C3" s="202"/>
      <c r="D3" s="202"/>
      <c r="E3" s="202"/>
      <c r="F3" s="202"/>
      <c r="G3" s="30"/>
      <c r="H3" s="203" t="s">
        <v>43</v>
      </c>
      <c r="I3" s="204"/>
      <c r="J3" s="83">
        <v>10636962.89</v>
      </c>
      <c r="K3" s="167"/>
      <c r="L3" s="177">
        <v>10636962.89</v>
      </c>
      <c r="M3" s="181">
        <f t="shared" si="0"/>
        <v>0</v>
      </c>
      <c r="N3" s="88"/>
      <c r="O3" s="85">
        <f t="shared" si="1"/>
        <v>10636962.89</v>
      </c>
      <c r="P3" s="87">
        <f t="shared" si="2"/>
        <v>0</v>
      </c>
      <c r="Q3" s="82"/>
    </row>
    <row r="4" spans="1:17" ht="18.75">
      <c r="A4" s="210">
        <v>22545000000</v>
      </c>
      <c r="B4" s="210"/>
      <c r="C4" s="98"/>
      <c r="D4" s="98"/>
      <c r="E4" s="98"/>
      <c r="F4" s="98"/>
      <c r="G4" s="30"/>
      <c r="H4" s="106"/>
      <c r="I4" s="107"/>
      <c r="J4" s="83"/>
      <c r="K4" s="167"/>
      <c r="L4" s="87"/>
      <c r="M4" s="181">
        <f t="shared" si="0"/>
        <v>0</v>
      </c>
      <c r="N4" s="88"/>
      <c r="O4" s="85">
        <f t="shared" si="1"/>
        <v>0</v>
      </c>
      <c r="P4" s="87">
        <f t="shared" si="2"/>
        <v>0</v>
      </c>
      <c r="Q4" s="82"/>
    </row>
    <row r="5" spans="1:17" ht="18.75">
      <c r="A5" s="211" t="s">
        <v>46</v>
      </c>
      <c r="B5" s="211"/>
      <c r="C5" s="98"/>
      <c r="D5" s="98"/>
      <c r="E5" s="98"/>
      <c r="F5" s="98"/>
      <c r="G5" s="30"/>
      <c r="H5" s="106"/>
      <c r="I5" s="107"/>
      <c r="J5" s="83"/>
      <c r="K5" s="167"/>
      <c r="L5" s="87"/>
      <c r="M5" s="181">
        <f t="shared" si="0"/>
        <v>0</v>
      </c>
      <c r="N5" s="88"/>
      <c r="O5" s="85">
        <f t="shared" si="1"/>
        <v>0</v>
      </c>
      <c r="P5" s="87">
        <f t="shared" si="2"/>
        <v>0</v>
      </c>
      <c r="Q5" s="82"/>
    </row>
    <row r="6" spans="1:16" ht="16.5" customHeight="1">
      <c r="A6" s="195"/>
      <c r="B6" s="195"/>
      <c r="C6" s="195"/>
      <c r="D6" s="195"/>
      <c r="E6" s="195"/>
      <c r="F6" s="49" t="s">
        <v>25</v>
      </c>
      <c r="G6" s="31"/>
      <c r="H6" s="203" t="s">
        <v>53</v>
      </c>
      <c r="I6" s="204"/>
      <c r="J6" s="85">
        <v>120000</v>
      </c>
      <c r="K6" s="168"/>
      <c r="L6" s="166">
        <v>120000</v>
      </c>
      <c r="M6" s="181">
        <f t="shared" si="0"/>
        <v>0</v>
      </c>
      <c r="N6" s="88"/>
      <c r="O6" s="85">
        <f t="shared" si="1"/>
        <v>120000</v>
      </c>
      <c r="P6" s="87">
        <f t="shared" si="2"/>
        <v>0</v>
      </c>
    </row>
    <row r="7" spans="1:18" s="3" customFormat="1" ht="22.5" customHeight="1">
      <c r="A7" s="196" t="s">
        <v>0</v>
      </c>
      <c r="B7" s="196" t="s">
        <v>1</v>
      </c>
      <c r="C7" s="196" t="s">
        <v>49</v>
      </c>
      <c r="D7" s="201" t="s">
        <v>2</v>
      </c>
      <c r="E7" s="201" t="s">
        <v>3</v>
      </c>
      <c r="F7" s="201"/>
      <c r="G7" s="32"/>
      <c r="H7" s="205" t="s">
        <v>15</v>
      </c>
      <c r="I7" s="206"/>
      <c r="J7" s="110">
        <v>100000</v>
      </c>
      <c r="K7" s="169"/>
      <c r="L7" s="104"/>
      <c r="M7" s="181">
        <f t="shared" si="0"/>
        <v>100000</v>
      </c>
      <c r="N7" s="89"/>
      <c r="O7" s="85">
        <f t="shared" si="1"/>
        <v>0</v>
      </c>
      <c r="P7" s="87">
        <f t="shared" si="2"/>
        <v>100000</v>
      </c>
      <c r="Q7" s="22"/>
      <c r="R7" s="22"/>
    </row>
    <row r="8" spans="1:18" s="3" customFormat="1" ht="29.25" customHeight="1">
      <c r="A8" s="196"/>
      <c r="B8" s="196"/>
      <c r="C8" s="196"/>
      <c r="D8" s="201"/>
      <c r="E8" s="8" t="s">
        <v>49</v>
      </c>
      <c r="F8" s="7" t="s">
        <v>48</v>
      </c>
      <c r="G8" s="33"/>
      <c r="H8" s="207" t="s">
        <v>54</v>
      </c>
      <c r="I8" s="207"/>
      <c r="J8" s="90">
        <f aca="true" t="shared" si="3" ref="J8:P8">J2+J3+J4+J5+J6+J7</f>
        <v>18668852.28</v>
      </c>
      <c r="K8" s="170">
        <f t="shared" si="3"/>
        <v>23181.3</v>
      </c>
      <c r="L8" s="178">
        <f t="shared" si="3"/>
        <v>18367962.89</v>
      </c>
      <c r="M8" s="179">
        <f t="shared" si="3"/>
        <v>324070.6899999995</v>
      </c>
      <c r="N8" s="90">
        <f t="shared" si="3"/>
        <v>0</v>
      </c>
      <c r="O8" s="90">
        <f t="shared" si="3"/>
        <v>18367962.89</v>
      </c>
      <c r="P8" s="91">
        <f t="shared" si="3"/>
        <v>324070.6899999995</v>
      </c>
      <c r="Q8" s="22"/>
      <c r="R8" s="22"/>
    </row>
    <row r="9" spans="1:18" s="3" customFormat="1" ht="25.5" customHeight="1">
      <c r="A9" s="189" t="s">
        <v>39</v>
      </c>
      <c r="B9" s="190"/>
      <c r="C9" s="190"/>
      <c r="D9" s="190"/>
      <c r="E9" s="190"/>
      <c r="F9" s="191"/>
      <c r="G9" s="33"/>
      <c r="H9" s="108"/>
      <c r="I9" s="109"/>
      <c r="J9" s="90"/>
      <c r="K9" s="170"/>
      <c r="L9" s="91"/>
      <c r="M9" s="179"/>
      <c r="N9" s="92"/>
      <c r="O9" s="90"/>
      <c r="P9" s="90"/>
      <c r="Q9" s="22"/>
      <c r="R9" s="22"/>
    </row>
    <row r="10" spans="1:18" s="4" customFormat="1" ht="26.25" customHeight="1">
      <c r="A10" s="10">
        <v>200000</v>
      </c>
      <c r="B10" s="11" t="s">
        <v>4</v>
      </c>
      <c r="C10" s="17">
        <f>C11</f>
        <v>18467962.89</v>
      </c>
      <c r="D10" s="17">
        <f>D11</f>
        <v>8826622.89</v>
      </c>
      <c r="E10" s="17">
        <f>E11</f>
        <v>9641340</v>
      </c>
      <c r="F10" s="17">
        <f>F11</f>
        <v>9541340</v>
      </c>
      <c r="G10" s="27"/>
      <c r="H10" s="197" t="s">
        <v>16</v>
      </c>
      <c r="I10" s="198"/>
      <c r="J10" s="85">
        <v>1645144.32</v>
      </c>
      <c r="K10" s="168"/>
      <c r="L10" s="87"/>
      <c r="M10" s="181">
        <f aca="true" t="shared" si="4" ref="M10:M26">J10+K10-L10</f>
        <v>1645144.32</v>
      </c>
      <c r="N10" s="88"/>
      <c r="O10" s="85">
        <f t="shared" si="1"/>
        <v>0</v>
      </c>
      <c r="P10" s="87">
        <f aca="true" t="shared" si="5" ref="P10:P20">M10+N10</f>
        <v>1645144.32</v>
      </c>
      <c r="Q10" s="23"/>
      <c r="R10" s="23"/>
    </row>
    <row r="11" spans="1:18" s="5" customFormat="1" ht="30" customHeight="1">
      <c r="A11" s="12">
        <v>208000</v>
      </c>
      <c r="B11" s="13" t="s">
        <v>5</v>
      </c>
      <c r="C11" s="18">
        <f>C12-C13+C14</f>
        <v>18467962.89</v>
      </c>
      <c r="D11" s="18">
        <f>D12-D13+D14</f>
        <v>8826622.89</v>
      </c>
      <c r="E11" s="18">
        <f>E12-E13+E14</f>
        <v>9641340</v>
      </c>
      <c r="F11" s="18">
        <f>F12-F13+F14</f>
        <v>9541340</v>
      </c>
      <c r="G11" s="34"/>
      <c r="H11" s="197" t="s">
        <v>17</v>
      </c>
      <c r="I11" s="198"/>
      <c r="J11" s="85">
        <v>46393.23</v>
      </c>
      <c r="K11" s="168">
        <v>9800</v>
      </c>
      <c r="L11" s="87"/>
      <c r="M11" s="181">
        <f t="shared" si="4"/>
        <v>56193.23</v>
      </c>
      <c r="N11" s="88"/>
      <c r="O11" s="85">
        <f t="shared" si="1"/>
        <v>0</v>
      </c>
      <c r="P11" s="87">
        <f t="shared" si="5"/>
        <v>56193.23</v>
      </c>
      <c r="Q11" s="24"/>
      <c r="R11" s="24"/>
    </row>
    <row r="12" spans="1:18" s="5" customFormat="1" ht="17.25" customHeight="1">
      <c r="A12" s="14">
        <v>208100</v>
      </c>
      <c r="B12" s="15" t="s">
        <v>6</v>
      </c>
      <c r="C12" s="47">
        <f>D12+E12</f>
        <v>20647407.32</v>
      </c>
      <c r="D12" s="43">
        <f>J8+K8</f>
        <v>18692033.580000002</v>
      </c>
      <c r="E12" s="43">
        <f>J27+K27</f>
        <v>1955373.7400000002</v>
      </c>
      <c r="F12" s="38">
        <f>J10+K10</f>
        <v>1645144.32</v>
      </c>
      <c r="G12" s="26"/>
      <c r="H12" s="197" t="s">
        <v>18</v>
      </c>
      <c r="I12" s="198"/>
      <c r="J12" s="85">
        <v>237239.5</v>
      </c>
      <c r="K12" s="168"/>
      <c r="L12" s="87">
        <v>100000</v>
      </c>
      <c r="M12" s="181">
        <f t="shared" si="4"/>
        <v>137239.5</v>
      </c>
      <c r="N12" s="88"/>
      <c r="O12" s="85">
        <f t="shared" si="1"/>
        <v>100000</v>
      </c>
      <c r="P12" s="87">
        <f t="shared" si="5"/>
        <v>137239.5</v>
      </c>
      <c r="Q12" s="24"/>
      <c r="R12" s="24"/>
    </row>
    <row r="13" spans="1:18" s="5" customFormat="1" ht="15.75" customHeight="1">
      <c r="A13" s="14">
        <v>208200</v>
      </c>
      <c r="B13" s="15" t="s">
        <v>7</v>
      </c>
      <c r="C13" s="47">
        <f>D13+E13</f>
        <v>2179444.4299999997</v>
      </c>
      <c r="D13" s="43">
        <f>P8</f>
        <v>324070.6899999995</v>
      </c>
      <c r="E13" s="43">
        <f>P27</f>
        <v>1855373.74</v>
      </c>
      <c r="F13" s="38">
        <f>P10</f>
        <v>1645144.32</v>
      </c>
      <c r="G13" s="26"/>
      <c r="H13" s="197" t="s">
        <v>19</v>
      </c>
      <c r="I13" s="198"/>
      <c r="J13" s="85">
        <v>0.5</v>
      </c>
      <c r="K13" s="169"/>
      <c r="L13" s="105"/>
      <c r="M13" s="181">
        <f t="shared" si="4"/>
        <v>0.5</v>
      </c>
      <c r="N13" s="88"/>
      <c r="O13" s="85">
        <f t="shared" si="1"/>
        <v>0</v>
      </c>
      <c r="P13" s="87">
        <f t="shared" si="5"/>
        <v>0.5</v>
      </c>
      <c r="Q13" s="24"/>
      <c r="R13" s="24"/>
    </row>
    <row r="14" spans="1:18" s="125" customFormat="1" ht="41.25" customHeight="1">
      <c r="A14" s="121">
        <v>208400</v>
      </c>
      <c r="B14" s="36" t="s">
        <v>8</v>
      </c>
      <c r="C14" s="47">
        <f>D14+E14</f>
        <v>0</v>
      </c>
      <c r="D14" s="43">
        <f>-828340-8713000</f>
        <v>-9541340</v>
      </c>
      <c r="E14" s="43">
        <f>828340+8713000</f>
        <v>9541340</v>
      </c>
      <c r="F14" s="43">
        <f>828340+8713000</f>
        <v>9541340</v>
      </c>
      <c r="G14" s="26"/>
      <c r="H14" s="208" t="s">
        <v>52</v>
      </c>
      <c r="I14" s="209"/>
      <c r="J14" s="122">
        <v>37.61</v>
      </c>
      <c r="K14" s="168">
        <v>16758.58</v>
      </c>
      <c r="L14" s="122"/>
      <c r="M14" s="181">
        <f t="shared" si="4"/>
        <v>16796.190000000002</v>
      </c>
      <c r="N14" s="123"/>
      <c r="O14" s="122">
        <f t="shared" si="1"/>
        <v>0</v>
      </c>
      <c r="P14" s="166">
        <f t="shared" si="5"/>
        <v>16796.190000000002</v>
      </c>
      <c r="Q14" s="124"/>
      <c r="R14" s="124"/>
    </row>
    <row r="15" spans="1:16" s="149" customFormat="1" ht="25.5" customHeight="1">
      <c r="A15" s="148">
        <v>300000</v>
      </c>
      <c r="B15" s="151" t="s">
        <v>62</v>
      </c>
      <c r="C15" s="150">
        <f>C16</f>
        <v>10692000</v>
      </c>
      <c r="D15" s="150">
        <f>D16</f>
        <v>0</v>
      </c>
      <c r="E15" s="150">
        <f>E16</f>
        <v>10692000</v>
      </c>
      <c r="F15" s="150">
        <f>F16</f>
        <v>10692000</v>
      </c>
      <c r="M15" s="182"/>
      <c r="P15" s="173"/>
    </row>
    <row r="16" spans="1:16" s="149" customFormat="1" ht="35.25" customHeight="1">
      <c r="A16" s="153">
        <v>301000</v>
      </c>
      <c r="B16" s="154" t="s">
        <v>63</v>
      </c>
      <c r="C16" s="155">
        <f>C17-C18</f>
        <v>10692000</v>
      </c>
      <c r="D16" s="155">
        <f>D17-D18</f>
        <v>0</v>
      </c>
      <c r="E16" s="155">
        <f>E17-E18</f>
        <v>10692000</v>
      </c>
      <c r="F16" s="155">
        <f>F17-F18</f>
        <v>10692000</v>
      </c>
      <c r="M16" s="182"/>
      <c r="P16" s="173"/>
    </row>
    <row r="17" spans="1:16" s="149" customFormat="1" ht="15.75" customHeight="1">
      <c r="A17" s="156">
        <v>301100</v>
      </c>
      <c r="B17" s="157" t="s">
        <v>64</v>
      </c>
      <c r="C17" s="47">
        <f>D17+E17</f>
        <v>10692000</v>
      </c>
      <c r="D17" s="159">
        <v>0</v>
      </c>
      <c r="E17" s="159">
        <f>10691000+1000</f>
        <v>10692000</v>
      </c>
      <c r="F17" s="159">
        <f>10691000+1000</f>
        <v>10692000</v>
      </c>
      <c r="M17" s="182"/>
      <c r="P17" s="173"/>
    </row>
    <row r="18" spans="1:16" s="149" customFormat="1" ht="14.25" customHeight="1">
      <c r="A18" s="156">
        <v>301200</v>
      </c>
      <c r="B18" s="157" t="s">
        <v>65</v>
      </c>
      <c r="C18" s="47">
        <f>D18+E18</f>
        <v>0</v>
      </c>
      <c r="D18" s="159">
        <v>0</v>
      </c>
      <c r="E18" s="159"/>
      <c r="F18" s="159">
        <v>0</v>
      </c>
      <c r="M18" s="182"/>
      <c r="P18" s="173"/>
    </row>
    <row r="19" spans="1:18" s="125" customFormat="1" ht="23.25" customHeight="1">
      <c r="A19" s="99" t="s">
        <v>47</v>
      </c>
      <c r="B19" s="11" t="s">
        <v>40</v>
      </c>
      <c r="C19" s="17">
        <f>C10+C15</f>
        <v>29159962.89</v>
      </c>
      <c r="D19" s="17">
        <f>D10+D15</f>
        <v>8826622.89</v>
      </c>
      <c r="E19" s="17">
        <f>E10+E15</f>
        <v>20333340</v>
      </c>
      <c r="F19" s="17">
        <f>F10+F15</f>
        <v>20233340</v>
      </c>
      <c r="G19" s="27"/>
      <c r="H19" s="208"/>
      <c r="I19" s="209"/>
      <c r="J19" s="126"/>
      <c r="K19" s="127"/>
      <c r="L19" s="127"/>
      <c r="M19" s="181">
        <f t="shared" si="4"/>
        <v>0</v>
      </c>
      <c r="N19" s="128"/>
      <c r="O19" s="122">
        <f t="shared" si="1"/>
        <v>0</v>
      </c>
      <c r="P19" s="166">
        <f t="shared" si="5"/>
        <v>0</v>
      </c>
      <c r="Q19" s="124"/>
      <c r="R19" s="124"/>
    </row>
    <row r="20" spans="1:18" s="125" customFormat="1" ht="23.25" customHeight="1">
      <c r="A20" s="192" t="s">
        <v>41</v>
      </c>
      <c r="B20" s="193"/>
      <c r="C20" s="193"/>
      <c r="D20" s="193"/>
      <c r="E20" s="193"/>
      <c r="F20" s="194"/>
      <c r="G20" s="26"/>
      <c r="H20" s="208"/>
      <c r="I20" s="209"/>
      <c r="J20" s="122"/>
      <c r="K20" s="122"/>
      <c r="L20" s="122"/>
      <c r="M20" s="181">
        <f t="shared" si="4"/>
        <v>0</v>
      </c>
      <c r="N20" s="122"/>
      <c r="O20" s="122">
        <f t="shared" si="1"/>
        <v>0</v>
      </c>
      <c r="P20" s="166">
        <f t="shared" si="5"/>
        <v>0</v>
      </c>
      <c r="Q20" s="124"/>
      <c r="R20" s="124"/>
    </row>
    <row r="21" spans="1:16" s="158" customFormat="1" ht="28.5" customHeight="1">
      <c r="A21" s="152">
        <v>400000</v>
      </c>
      <c r="B21" s="151" t="s">
        <v>66</v>
      </c>
      <c r="C21" s="150">
        <f>C22-C24</f>
        <v>10692000</v>
      </c>
      <c r="D21" s="150">
        <f>D22-D24</f>
        <v>0</v>
      </c>
      <c r="E21" s="150">
        <f>E22-E24</f>
        <v>10692000</v>
      </c>
      <c r="F21" s="150">
        <f>F22-F24</f>
        <v>10692000</v>
      </c>
      <c r="M21" s="183"/>
      <c r="P21" s="174"/>
    </row>
    <row r="22" spans="1:16" s="158" customFormat="1" ht="18" customHeight="1">
      <c r="A22" s="153">
        <v>401000</v>
      </c>
      <c r="B22" s="154" t="s">
        <v>67</v>
      </c>
      <c r="C22" s="160">
        <f>C23</f>
        <v>10692000</v>
      </c>
      <c r="D22" s="160">
        <f>D23</f>
        <v>0</v>
      </c>
      <c r="E22" s="160">
        <f>E23</f>
        <v>10692000</v>
      </c>
      <c r="F22" s="160">
        <f>F23</f>
        <v>10692000</v>
      </c>
      <c r="M22" s="183"/>
      <c r="P22" s="174"/>
    </row>
    <row r="23" spans="1:16" s="158" customFormat="1" ht="18" customHeight="1">
      <c r="A23" s="156">
        <v>401202</v>
      </c>
      <c r="B23" s="157" t="s">
        <v>68</v>
      </c>
      <c r="C23" s="47">
        <f>D23+E23</f>
        <v>10692000</v>
      </c>
      <c r="D23" s="159">
        <v>0</v>
      </c>
      <c r="E23" s="159">
        <f>10691000+1000</f>
        <v>10692000</v>
      </c>
      <c r="F23" s="159">
        <f>10691000+1000</f>
        <v>10692000</v>
      </c>
      <c r="M23" s="183"/>
      <c r="P23" s="174"/>
    </row>
    <row r="24" spans="1:16" s="158" customFormat="1" ht="18" customHeight="1">
      <c r="A24" s="153">
        <v>402000</v>
      </c>
      <c r="B24" s="154" t="s">
        <v>69</v>
      </c>
      <c r="C24" s="160">
        <f>C25</f>
        <v>0</v>
      </c>
      <c r="D24" s="160">
        <f>D25</f>
        <v>0</v>
      </c>
      <c r="E24" s="160">
        <f>E25</f>
        <v>0</v>
      </c>
      <c r="F24" s="160">
        <f>F25</f>
        <v>0</v>
      </c>
      <c r="M24" s="183"/>
      <c r="P24" s="174"/>
    </row>
    <row r="25" spans="1:16" s="158" customFormat="1" ht="18" customHeight="1">
      <c r="A25" s="156">
        <v>402202</v>
      </c>
      <c r="B25" s="157" t="s">
        <v>68</v>
      </c>
      <c r="C25" s="47">
        <f>D25+E25</f>
        <v>0</v>
      </c>
      <c r="D25" s="159"/>
      <c r="E25" s="159"/>
      <c r="F25" s="159"/>
      <c r="M25" s="183"/>
      <c r="P25" s="174"/>
    </row>
    <row r="26" spans="1:18" s="6" customFormat="1" ht="29.25" customHeight="1">
      <c r="A26" s="99">
        <v>600000</v>
      </c>
      <c r="B26" s="11" t="s">
        <v>59</v>
      </c>
      <c r="C26" s="17">
        <f>C27</f>
        <v>18467962.89</v>
      </c>
      <c r="D26" s="17">
        <f>D27</f>
        <v>8826622.89</v>
      </c>
      <c r="E26" s="17">
        <f>E27</f>
        <v>9641340</v>
      </c>
      <c r="F26" s="17">
        <f>F27</f>
        <v>9541340</v>
      </c>
      <c r="G26" s="27"/>
      <c r="H26" s="216"/>
      <c r="I26" s="216"/>
      <c r="J26" s="122"/>
      <c r="K26" s="122"/>
      <c r="L26" s="122"/>
      <c r="M26" s="181">
        <f t="shared" si="4"/>
        <v>0</v>
      </c>
      <c r="N26" s="122"/>
      <c r="O26" s="122">
        <f t="shared" si="1"/>
        <v>0</v>
      </c>
      <c r="P26" s="166"/>
      <c r="Q26" s="25"/>
      <c r="R26" s="25"/>
    </row>
    <row r="27" spans="1:18" s="55" customFormat="1" ht="21.75" customHeight="1" thickBot="1">
      <c r="A27" s="121">
        <v>602000</v>
      </c>
      <c r="B27" s="13" t="s">
        <v>9</v>
      </c>
      <c r="C27" s="18">
        <f>C28-C29+C30</f>
        <v>18467962.89</v>
      </c>
      <c r="D27" s="18">
        <f>D28-D29+D30</f>
        <v>8826622.89</v>
      </c>
      <c r="E27" s="18">
        <f>E28-E29+E30</f>
        <v>9641340</v>
      </c>
      <c r="F27" s="18">
        <f>F28-F29+F30</f>
        <v>9541340</v>
      </c>
      <c r="G27" s="35"/>
      <c r="H27" s="213" t="s">
        <v>20</v>
      </c>
      <c r="I27" s="213"/>
      <c r="J27" s="129">
        <f aca="true" t="shared" si="6" ref="J27:P27">SUM(J10:J26)</f>
        <v>1928815.1600000001</v>
      </c>
      <c r="K27" s="171">
        <f t="shared" si="6"/>
        <v>26558.58</v>
      </c>
      <c r="L27" s="175">
        <f t="shared" si="6"/>
        <v>100000</v>
      </c>
      <c r="M27" s="184">
        <f t="shared" si="6"/>
        <v>1855373.74</v>
      </c>
      <c r="N27" s="129">
        <f t="shared" si="6"/>
        <v>0</v>
      </c>
      <c r="O27" s="129">
        <f t="shared" si="6"/>
        <v>100000</v>
      </c>
      <c r="P27" s="175">
        <f t="shared" si="6"/>
        <v>1855373.74</v>
      </c>
      <c r="Q27" s="56"/>
      <c r="R27" s="56"/>
    </row>
    <row r="28" spans="1:18" s="55" customFormat="1" ht="16.5" customHeight="1" thickBot="1">
      <c r="A28" s="130">
        <v>602100</v>
      </c>
      <c r="B28" s="131" t="s">
        <v>60</v>
      </c>
      <c r="C28" s="47">
        <f>D28+E28</f>
        <v>20647407.32</v>
      </c>
      <c r="D28" s="39">
        <f>J8+K8</f>
        <v>18692033.580000002</v>
      </c>
      <c r="E28" s="39">
        <f>J27+K27</f>
        <v>1955373.7400000002</v>
      </c>
      <c r="F28" s="39">
        <f>J10+K10</f>
        <v>1645144.32</v>
      </c>
      <c r="G28" s="56"/>
      <c r="H28" s="214" t="s">
        <v>55</v>
      </c>
      <c r="I28" s="215"/>
      <c r="J28" s="132">
        <f aca="true" t="shared" si="7" ref="J28:P28">J8+J27</f>
        <v>20597667.44</v>
      </c>
      <c r="K28" s="172">
        <f t="shared" si="7"/>
        <v>49739.880000000005</v>
      </c>
      <c r="L28" s="176">
        <f t="shared" si="7"/>
        <v>18467962.89</v>
      </c>
      <c r="M28" s="185">
        <f t="shared" si="7"/>
        <v>2179444.4299999997</v>
      </c>
      <c r="N28" s="132">
        <f t="shared" si="7"/>
        <v>0</v>
      </c>
      <c r="O28" s="132">
        <f t="shared" si="7"/>
        <v>18467962.89</v>
      </c>
      <c r="P28" s="176">
        <f t="shared" si="7"/>
        <v>2179444.4299999997</v>
      </c>
      <c r="Q28" s="56"/>
      <c r="R28" s="56"/>
    </row>
    <row r="29" spans="1:18" s="55" customFormat="1" ht="18.75" customHeight="1">
      <c r="A29" s="130">
        <v>602200</v>
      </c>
      <c r="B29" s="131" t="s">
        <v>61</v>
      </c>
      <c r="C29" s="47">
        <f>D29+E29</f>
        <v>2179444.4299999997</v>
      </c>
      <c r="D29" s="38">
        <f>P8</f>
        <v>324070.6899999995</v>
      </c>
      <c r="E29" s="38">
        <f>P27</f>
        <v>1855373.74</v>
      </c>
      <c r="F29" s="38">
        <f>P10</f>
        <v>1645144.32</v>
      </c>
      <c r="G29" s="16"/>
      <c r="H29" s="16"/>
      <c r="I29" s="16"/>
      <c r="J29" s="16"/>
      <c r="K29" s="16"/>
      <c r="L29" s="16"/>
      <c r="M29" s="16"/>
      <c r="N29" s="16"/>
      <c r="O29" s="56"/>
      <c r="P29" s="56"/>
      <c r="Q29" s="162"/>
      <c r="R29" s="56"/>
    </row>
    <row r="30" spans="1:18" s="55" customFormat="1" ht="40.5" customHeight="1">
      <c r="A30" s="133">
        <v>602400</v>
      </c>
      <c r="B30" s="36" t="s">
        <v>8</v>
      </c>
      <c r="C30" s="47">
        <f>D30+E30</f>
        <v>0</v>
      </c>
      <c r="D30" s="43">
        <f>-828340-8713000</f>
        <v>-9541340</v>
      </c>
      <c r="E30" s="43">
        <f>828340+8713000</f>
        <v>9541340</v>
      </c>
      <c r="F30" s="43">
        <f>828340+8713000</f>
        <v>9541340</v>
      </c>
      <c r="G30" s="16"/>
      <c r="H30" s="16"/>
      <c r="I30" s="84"/>
      <c r="J30" s="77"/>
      <c r="K30" s="77"/>
      <c r="L30" s="134"/>
      <c r="M30" s="84"/>
      <c r="N30" s="16"/>
      <c r="O30" s="56"/>
      <c r="P30" s="56"/>
      <c r="Q30" s="56"/>
      <c r="R30" s="56"/>
    </row>
    <row r="31" spans="1:18" s="55" customFormat="1" ht="25.5" customHeight="1">
      <c r="A31" s="99" t="s">
        <v>47</v>
      </c>
      <c r="B31" s="11" t="s">
        <v>40</v>
      </c>
      <c r="C31" s="17">
        <f>C26+C21</f>
        <v>29159962.89</v>
      </c>
      <c r="D31" s="17">
        <f>D26+D21</f>
        <v>8826622.89</v>
      </c>
      <c r="E31" s="17">
        <f>E26+E21</f>
        <v>20333340</v>
      </c>
      <c r="F31" s="17">
        <f>F26+F21</f>
        <v>20233340</v>
      </c>
      <c r="G31" s="28"/>
      <c r="H31" s="16"/>
      <c r="I31" s="16"/>
      <c r="J31" s="84"/>
      <c r="K31" s="16"/>
      <c r="L31" s="135"/>
      <c r="M31" s="84"/>
      <c r="N31" s="16"/>
      <c r="O31" s="56"/>
      <c r="P31" s="56"/>
      <c r="Q31" s="56"/>
      <c r="R31" s="56"/>
    </row>
    <row r="32" spans="1:18" s="55" customFormat="1" ht="12.75" customHeight="1">
      <c r="A32" s="9"/>
      <c r="B32" s="1"/>
      <c r="C32" s="1"/>
      <c r="D32" s="1"/>
      <c r="E32" s="1"/>
      <c r="F32" s="1"/>
      <c r="G32" s="16"/>
      <c r="H32" s="16"/>
      <c r="I32" s="16"/>
      <c r="J32" s="16"/>
      <c r="K32" s="16"/>
      <c r="L32" s="135"/>
      <c r="M32" s="16"/>
      <c r="N32" s="16"/>
      <c r="O32" s="56"/>
      <c r="P32" s="56"/>
      <c r="Q32" s="56"/>
      <c r="R32" s="56"/>
    </row>
    <row r="33" spans="1:18" s="55" customFormat="1" ht="12.75" customHeight="1">
      <c r="A33" s="9"/>
      <c r="B33" s="1"/>
      <c r="C33" s="1"/>
      <c r="D33" s="1"/>
      <c r="E33" s="1"/>
      <c r="F33" s="1"/>
      <c r="G33" s="16"/>
      <c r="H33" s="16"/>
      <c r="I33" s="16"/>
      <c r="J33" s="16"/>
      <c r="K33" s="16"/>
      <c r="L33" s="135"/>
      <c r="M33" s="16"/>
      <c r="N33" s="16"/>
      <c r="O33" s="56"/>
      <c r="P33" s="56"/>
      <c r="Q33" s="56"/>
      <c r="R33" s="56"/>
    </row>
    <row r="34" spans="1:18" s="55" customFormat="1" ht="13.5" customHeight="1">
      <c r="A34" s="9"/>
      <c r="B34" s="1"/>
      <c r="C34" s="1"/>
      <c r="D34" s="1"/>
      <c r="E34" s="1"/>
      <c r="F34" s="1"/>
      <c r="G34" s="16"/>
      <c r="H34" s="16"/>
      <c r="I34" s="16"/>
      <c r="J34" s="16"/>
      <c r="K34" s="16"/>
      <c r="L34" s="135"/>
      <c r="M34" s="16"/>
      <c r="N34" s="16"/>
      <c r="O34" s="56"/>
      <c r="P34" s="56"/>
      <c r="Q34" s="56"/>
      <c r="R34" s="56"/>
    </row>
    <row r="35" spans="1:18" s="55" customFormat="1" ht="18" customHeight="1">
      <c r="A35" s="37" t="s">
        <v>73</v>
      </c>
      <c r="B35" s="1"/>
      <c r="C35" s="1"/>
      <c r="E35" s="136" t="s">
        <v>74</v>
      </c>
      <c r="F35" s="1"/>
      <c r="G35" s="16"/>
      <c r="H35" s="16"/>
      <c r="I35" s="16"/>
      <c r="J35" s="16"/>
      <c r="K35" s="16"/>
      <c r="L35" s="135"/>
      <c r="M35" s="16"/>
      <c r="N35" s="16"/>
      <c r="O35" s="56"/>
      <c r="P35" s="56"/>
      <c r="Q35" s="56"/>
      <c r="R35" s="56"/>
    </row>
    <row r="36" spans="1:18" s="55" customFormat="1" ht="18.75" customHeight="1" hidden="1">
      <c r="A36" s="9"/>
      <c r="B36" s="1"/>
      <c r="C36" s="1"/>
      <c r="D36" s="1"/>
      <c r="E36" s="1"/>
      <c r="F36" s="1"/>
      <c r="G36" s="16"/>
      <c r="H36" s="16"/>
      <c r="I36" s="16"/>
      <c r="J36" s="16"/>
      <c r="K36" s="16"/>
      <c r="L36" s="135"/>
      <c r="M36" s="16"/>
      <c r="N36" s="16"/>
      <c r="O36" s="56"/>
      <c r="P36" s="56"/>
      <c r="Q36" s="56"/>
      <c r="R36" s="56"/>
    </row>
    <row r="37" spans="1:18" s="55" customFormat="1" ht="12.75" customHeight="1" hidden="1">
      <c r="A37" s="9"/>
      <c r="B37" s="48" t="s">
        <v>24</v>
      </c>
      <c r="C37" s="1"/>
      <c r="D37" s="97" t="s">
        <v>31</v>
      </c>
      <c r="E37" s="163" t="s">
        <v>71</v>
      </c>
      <c r="F37" s="1"/>
      <c r="G37" s="16"/>
      <c r="H37" s="16"/>
      <c r="I37" s="16"/>
      <c r="J37" s="16"/>
      <c r="K37" s="16"/>
      <c r="L37" s="51"/>
      <c r="M37" s="16"/>
      <c r="N37" s="16"/>
      <c r="O37" s="56"/>
      <c r="P37" s="56"/>
      <c r="Q37" s="56"/>
      <c r="R37" s="56"/>
    </row>
    <row r="38" spans="1:18" s="55" customFormat="1" ht="14.25" customHeight="1" hidden="1">
      <c r="A38" s="199" t="s">
        <v>45</v>
      </c>
      <c r="B38" s="199"/>
      <c r="C38" s="199"/>
      <c r="D38" s="137"/>
      <c r="E38" s="137"/>
      <c r="F38" s="1"/>
      <c r="G38" s="16"/>
      <c r="H38" s="16"/>
      <c r="I38" s="16"/>
      <c r="J38" s="16"/>
      <c r="K38" s="16"/>
      <c r="L38" s="84"/>
      <c r="M38" s="16"/>
      <c r="N38" s="16"/>
      <c r="O38" s="56"/>
      <c r="P38" s="56"/>
      <c r="Q38" s="56"/>
      <c r="R38" s="56"/>
    </row>
    <row r="39" spans="1:18" s="55" customFormat="1" ht="15.75" customHeight="1" hidden="1">
      <c r="A39" s="199" t="s">
        <v>21</v>
      </c>
      <c r="B39" s="199"/>
      <c r="C39" s="199"/>
      <c r="D39" s="137"/>
      <c r="E39" s="137"/>
      <c r="F39" s="95"/>
      <c r="G39" s="16"/>
      <c r="H39" s="16"/>
      <c r="I39" s="16"/>
      <c r="J39" s="16"/>
      <c r="K39" s="16"/>
      <c r="L39" s="16"/>
      <c r="M39" s="16"/>
      <c r="N39" s="16"/>
      <c r="O39" s="56"/>
      <c r="P39" s="56"/>
      <c r="Q39" s="56"/>
      <c r="R39" s="56"/>
    </row>
    <row r="40" spans="1:18" s="55" customFormat="1" ht="15.75" customHeight="1" hidden="1">
      <c r="A40" s="199" t="s">
        <v>72</v>
      </c>
      <c r="B40" s="199"/>
      <c r="C40" s="199"/>
      <c r="D40" s="138">
        <v>4500000</v>
      </c>
      <c r="E40" s="120">
        <v>4500000</v>
      </c>
      <c r="F40" s="1"/>
      <c r="G40" s="16"/>
      <c r="H40" s="16"/>
      <c r="I40" s="9" t="s">
        <v>29</v>
      </c>
      <c r="J40" s="9" t="s">
        <v>30</v>
      </c>
      <c r="K40" s="9"/>
      <c r="L40" s="1"/>
      <c r="M40" s="16"/>
      <c r="N40" s="16"/>
      <c r="O40" s="56"/>
      <c r="P40" s="56"/>
      <c r="Q40" s="56"/>
      <c r="R40" s="56"/>
    </row>
    <row r="41" spans="1:18" s="55" customFormat="1" ht="16.5" customHeight="1" hidden="1">
      <c r="A41" s="199" t="s">
        <v>22</v>
      </c>
      <c r="B41" s="199"/>
      <c r="C41" s="1"/>
      <c r="D41" s="122">
        <f>828340+4093000</f>
        <v>4921340</v>
      </c>
      <c r="E41" s="122">
        <v>4093000</v>
      </c>
      <c r="F41" s="100"/>
      <c r="G41" s="84"/>
      <c r="H41" s="139"/>
      <c r="I41" s="50">
        <f>I42+I43</f>
        <v>0</v>
      </c>
      <c r="J41" s="50">
        <f>J42+J43</f>
        <v>0</v>
      </c>
      <c r="K41" s="50"/>
      <c r="L41" s="52" t="s">
        <v>28</v>
      </c>
      <c r="M41" s="16"/>
      <c r="N41" s="16"/>
      <c r="O41" s="56"/>
      <c r="P41" s="56"/>
      <c r="Q41" s="56"/>
      <c r="R41" s="56"/>
    </row>
    <row r="42" spans="1:18" s="55" customFormat="1" ht="16.5" customHeight="1" hidden="1">
      <c r="A42" s="199" t="s">
        <v>44</v>
      </c>
      <c r="B42" s="199"/>
      <c r="C42" s="1"/>
      <c r="D42" s="137">
        <v>120000</v>
      </c>
      <c r="E42" s="137">
        <v>120000</v>
      </c>
      <c r="F42" s="1"/>
      <c r="G42" s="16"/>
      <c r="H42" s="139"/>
      <c r="I42" s="44"/>
      <c r="J42" s="44"/>
      <c r="K42" s="44"/>
      <c r="L42" s="53" t="s">
        <v>27</v>
      </c>
      <c r="M42" s="16"/>
      <c r="N42" s="16"/>
      <c r="O42" s="56"/>
      <c r="P42" s="56"/>
      <c r="Q42" s="56"/>
      <c r="R42" s="56"/>
    </row>
    <row r="43" spans="1:18" s="55" customFormat="1" ht="16.5" customHeight="1" hidden="1">
      <c r="A43" s="199" t="s">
        <v>58</v>
      </c>
      <c r="B43" s="199"/>
      <c r="C43" s="1"/>
      <c r="D43" s="137"/>
      <c r="E43" s="137"/>
      <c r="F43" s="1"/>
      <c r="G43" s="16"/>
      <c r="H43" s="139"/>
      <c r="I43" s="44">
        <v>0</v>
      </c>
      <c r="J43" s="44"/>
      <c r="K43" s="44"/>
      <c r="L43" s="53" t="s">
        <v>26</v>
      </c>
      <c r="M43" s="16"/>
      <c r="N43" s="16"/>
      <c r="O43" s="56"/>
      <c r="P43" s="56"/>
      <c r="Q43" s="56"/>
      <c r="R43" s="56"/>
    </row>
    <row r="44" spans="1:18" s="55" customFormat="1" ht="17.25" customHeight="1" hidden="1">
      <c r="A44" s="217" t="s">
        <v>23</v>
      </c>
      <c r="B44" s="217"/>
      <c r="C44" s="1"/>
      <c r="D44" s="140">
        <f>SUM(D38:D43)</f>
        <v>9541340</v>
      </c>
      <c r="E44" s="140">
        <f>SUM(E38:E43)</f>
        <v>8713000</v>
      </c>
      <c r="F44" s="1"/>
      <c r="G44" s="16"/>
      <c r="H44" s="16"/>
      <c r="I44" s="16"/>
      <c r="J44" s="16"/>
      <c r="K44" s="16"/>
      <c r="L44" s="16"/>
      <c r="M44" s="16"/>
      <c r="N44" s="16"/>
      <c r="O44" s="56"/>
      <c r="P44" s="56"/>
      <c r="Q44" s="56"/>
      <c r="R44" s="56"/>
    </row>
    <row r="45" spans="1:18" s="55" customFormat="1" ht="12.75" customHeight="1" hidden="1">
      <c r="A45" s="9"/>
      <c r="B45" s="1"/>
      <c r="C45" s="1"/>
      <c r="G45" s="16"/>
      <c r="H45" s="16"/>
      <c r="I45" s="16"/>
      <c r="J45" s="16"/>
      <c r="K45" s="16"/>
      <c r="L45" s="84"/>
      <c r="M45" s="84"/>
      <c r="N45" s="84"/>
      <c r="O45" s="56"/>
      <c r="P45" s="56"/>
      <c r="Q45" s="56"/>
      <c r="R45" s="56"/>
    </row>
    <row r="46" spans="1:18" s="147" customFormat="1" ht="12.75" customHeight="1" hidden="1">
      <c r="A46" s="141"/>
      <c r="B46" s="142" t="s">
        <v>32</v>
      </c>
      <c r="C46" s="142" t="s">
        <v>33</v>
      </c>
      <c r="D46" s="81" t="s">
        <v>42</v>
      </c>
      <c r="E46" s="143">
        <f>D30+D44</f>
        <v>0</v>
      </c>
      <c r="F46" s="144"/>
      <c r="G46" s="145"/>
      <c r="H46" s="145"/>
      <c r="I46" s="145"/>
      <c r="J46" s="145"/>
      <c r="K46" s="145"/>
      <c r="L46" s="145"/>
      <c r="M46" s="145"/>
      <c r="N46" s="145"/>
      <c r="O46" s="146"/>
      <c r="P46" s="146"/>
      <c r="Q46" s="146"/>
      <c r="R46" s="146"/>
    </row>
    <row r="47" spans="1:18" s="63" customFormat="1" ht="15.75" customHeight="1" hidden="1">
      <c r="A47" s="79" t="s">
        <v>37</v>
      </c>
      <c r="B47" s="111">
        <f>317490452+450000</f>
        <v>317940452</v>
      </c>
      <c r="C47" s="111">
        <v>27755100</v>
      </c>
      <c r="D47" s="93">
        <f>B47+C47</f>
        <v>345695552</v>
      </c>
      <c r="E47" s="58"/>
      <c r="F47" s="59"/>
      <c r="G47" s="60"/>
      <c r="H47" s="60"/>
      <c r="I47" s="60"/>
      <c r="J47" s="60"/>
      <c r="K47" s="60"/>
      <c r="L47" s="61"/>
      <c r="M47" s="60"/>
      <c r="N47" s="60"/>
      <c r="O47" s="62"/>
      <c r="P47" s="62"/>
      <c r="Q47" s="62"/>
      <c r="R47" s="62"/>
    </row>
    <row r="48" spans="1:18" s="63" customFormat="1" ht="16.5" customHeight="1" hidden="1">
      <c r="A48" s="79" t="s">
        <v>38</v>
      </c>
      <c r="B48" s="112">
        <f>316662112+9854962.89+450000-200000</f>
        <v>326767074.89</v>
      </c>
      <c r="C48" s="113">
        <f>39274440+1000+8813000</f>
        <v>48088440</v>
      </c>
      <c r="D48" s="114">
        <f>B48+C48</f>
        <v>374855514.89</v>
      </c>
      <c r="E48" s="64"/>
      <c r="F48" s="58"/>
      <c r="G48" s="60"/>
      <c r="H48" s="60"/>
      <c r="I48" s="60"/>
      <c r="J48" s="60"/>
      <c r="K48" s="60"/>
      <c r="L48" s="61"/>
      <c r="M48" s="60"/>
      <c r="N48" s="60"/>
      <c r="O48" s="62"/>
      <c r="P48" s="62"/>
      <c r="Q48" s="62"/>
      <c r="R48" s="62"/>
    </row>
    <row r="49" spans="1:18" s="69" customFormat="1" ht="14.25" customHeight="1" hidden="1">
      <c r="A49" s="80" t="s">
        <v>34</v>
      </c>
      <c r="B49" s="164">
        <f>B47-B48</f>
        <v>-8826622.889999986</v>
      </c>
      <c r="C49" s="165">
        <f>C47-C48</f>
        <v>-20333340</v>
      </c>
      <c r="D49" s="140">
        <f>B49+C49</f>
        <v>-29159962.889999986</v>
      </c>
      <c r="E49" s="65"/>
      <c r="F49" s="57"/>
      <c r="G49" s="66"/>
      <c r="H49" s="66"/>
      <c r="I49" s="66"/>
      <c r="J49" s="66"/>
      <c r="K49" s="66"/>
      <c r="L49" s="67"/>
      <c r="M49" s="66"/>
      <c r="N49" s="66"/>
      <c r="O49" s="68"/>
      <c r="P49" s="68"/>
      <c r="Q49" s="68"/>
      <c r="R49" s="68"/>
    </row>
    <row r="50" spans="1:18" s="69" customFormat="1" ht="14.25" customHeight="1" hidden="1">
      <c r="A50" s="80"/>
      <c r="B50" s="116" t="s">
        <v>35</v>
      </c>
      <c r="C50" s="116" t="s">
        <v>35</v>
      </c>
      <c r="D50" s="94"/>
      <c r="E50" s="70"/>
      <c r="F50" s="57"/>
      <c r="G50" s="66"/>
      <c r="H50" s="96"/>
      <c r="I50" s="66"/>
      <c r="J50" s="66"/>
      <c r="K50" s="66"/>
      <c r="L50" s="67"/>
      <c r="M50" s="66"/>
      <c r="N50" s="66"/>
      <c r="O50" s="68"/>
      <c r="P50" s="68"/>
      <c r="Q50" s="68"/>
      <c r="R50" s="68"/>
    </row>
    <row r="51" spans="1:18" s="69" customFormat="1" ht="18.75" customHeight="1" hidden="1">
      <c r="A51" s="212" t="s">
        <v>57</v>
      </c>
      <c r="B51" s="212"/>
      <c r="C51" s="212"/>
      <c r="D51" s="212"/>
      <c r="E51" s="70"/>
      <c r="F51" s="57"/>
      <c r="G51" s="66"/>
      <c r="H51" s="66"/>
      <c r="I51" s="66"/>
      <c r="J51" s="66"/>
      <c r="K51" s="66"/>
      <c r="L51" s="67"/>
      <c r="M51" s="66"/>
      <c r="N51" s="66"/>
      <c r="O51" s="68"/>
      <c r="P51" s="68"/>
      <c r="Q51" s="68"/>
      <c r="R51" s="68"/>
    </row>
    <row r="52" spans="1:18" s="76" customFormat="1" ht="15" customHeight="1" hidden="1">
      <c r="A52" s="118" t="s">
        <v>36</v>
      </c>
      <c r="B52" s="117">
        <f>D31+B49</f>
        <v>1.4901161193847656E-08</v>
      </c>
      <c r="C52" s="117">
        <f>E31+C49</f>
        <v>0</v>
      </c>
      <c r="D52" s="119">
        <f>B52+C52</f>
        <v>1.4901161193847656E-08</v>
      </c>
      <c r="E52" s="72"/>
      <c r="F52" s="71"/>
      <c r="G52" s="73"/>
      <c r="H52" s="73"/>
      <c r="I52" s="73"/>
      <c r="J52" s="73"/>
      <c r="K52" s="73"/>
      <c r="L52" s="74"/>
      <c r="M52" s="73"/>
      <c r="N52" s="73"/>
      <c r="O52" s="75"/>
      <c r="P52" s="75"/>
      <c r="Q52" s="75"/>
      <c r="R52" s="75"/>
    </row>
    <row r="53" spans="1:18" s="55" customFormat="1" ht="12.75" customHeight="1" hidden="1">
      <c r="A53" s="9"/>
      <c r="B53" s="1"/>
      <c r="D53" s="1"/>
      <c r="E53" s="1"/>
      <c r="F53" s="1"/>
      <c r="G53" s="16"/>
      <c r="H53" s="16"/>
      <c r="I53" s="16"/>
      <c r="J53" s="16"/>
      <c r="K53" s="16"/>
      <c r="L53" s="16"/>
      <c r="M53" s="16"/>
      <c r="N53" s="16"/>
      <c r="O53" s="56"/>
      <c r="P53" s="56"/>
      <c r="Q53" s="56"/>
      <c r="R53" s="56"/>
    </row>
    <row r="54" spans="2:9" ht="12.75" customHeight="1">
      <c r="B54" s="95"/>
      <c r="E54" s="44"/>
      <c r="I54" s="84"/>
    </row>
    <row r="55" spans="2:3" ht="18.75" customHeight="1">
      <c r="B55" s="161"/>
      <c r="C55" s="115"/>
    </row>
    <row r="56" ht="12.75" customHeight="1">
      <c r="E56" s="54"/>
    </row>
  </sheetData>
  <sheetProtection/>
  <mergeCells count="35">
    <mergeCell ref="A43:B43"/>
    <mergeCell ref="A39:C39"/>
    <mergeCell ref="A51:D51"/>
    <mergeCell ref="H19:I19"/>
    <mergeCell ref="H27:I27"/>
    <mergeCell ref="H28:I28"/>
    <mergeCell ref="H26:I26"/>
    <mergeCell ref="H20:I20"/>
    <mergeCell ref="A41:B41"/>
    <mergeCell ref="A44:B44"/>
    <mergeCell ref="A40:C40"/>
    <mergeCell ref="A42:B42"/>
    <mergeCell ref="H11:I11"/>
    <mergeCell ref="H3:I3"/>
    <mergeCell ref="H6:I6"/>
    <mergeCell ref="H7:I7"/>
    <mergeCell ref="H8:I8"/>
    <mergeCell ref="H14:I14"/>
    <mergeCell ref="A4:B4"/>
    <mergeCell ref="A5:B5"/>
    <mergeCell ref="A38:C38"/>
    <mergeCell ref="C1:F1"/>
    <mergeCell ref="C7:C8"/>
    <mergeCell ref="D7:D8"/>
    <mergeCell ref="E7:F7"/>
    <mergeCell ref="A3:F3"/>
    <mergeCell ref="H2:I2"/>
    <mergeCell ref="A9:F9"/>
    <mergeCell ref="A20:F20"/>
    <mergeCell ref="A6:E6"/>
    <mergeCell ref="B7:B8"/>
    <mergeCell ref="A7:A8"/>
    <mergeCell ref="H12:I12"/>
    <mergeCell ref="H13:I13"/>
    <mergeCell ref="H10:I10"/>
  </mergeCells>
  <printOptions horizontalCentered="1"/>
  <pageMargins left="0.9448818897637796" right="0.2362204724409449" top="0.3937007874015748" bottom="0.3937007874015748" header="0.31496062992125984" footer="0.3937007874015748"/>
  <pageSetup fitToHeight="0" fitToWidth="1" horizontalDpi="300" verticalDpi="300" orientation="portrait" paperSize="9" scale="8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Gruzd</cp:lastModifiedBy>
  <cp:lastPrinted>2022-01-17T11:33:26Z</cp:lastPrinted>
  <dcterms:created xsi:type="dcterms:W3CDTF">2014-01-17T10:52:16Z</dcterms:created>
  <dcterms:modified xsi:type="dcterms:W3CDTF">2022-02-08T07:54:53Z</dcterms:modified>
  <cp:category/>
  <cp:version/>
  <cp:contentType/>
  <cp:contentStatus/>
</cp:coreProperties>
</file>