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997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'Лист1'!$A$1:$AA$139</definedName>
  </definedNames>
  <calcPr fullCalcOnLoad="1"/>
</workbook>
</file>

<file path=xl/sharedStrings.xml><?xml version="1.0" encoding="utf-8"?>
<sst xmlns="http://schemas.openxmlformats.org/spreadsheetml/2006/main" count="321" uniqueCount="296">
  <si>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</si>
  <si>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</si>
  <si>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</si>
  <si>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</si>
  <si>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</si>
  <si>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</si>
  <si>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</si>
  <si>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</si>
  <si>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</si>
  <si>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</si>
  <si>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</si>
  <si>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Державне управління </t>
  </si>
  <si>
    <t>Освіта </t>
  </si>
  <si>
    <t>Соціальний захист та соціальне забезпечення 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</si>
  <si>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</si>
  <si>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</si>
  <si>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Культура і мистецтво </t>
  </si>
  <si>
    <t>Разом видатків</t>
  </si>
  <si>
    <t>Уточнений план</t>
  </si>
  <si>
    <t>касові видатки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</si>
  <si>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</si>
  <si>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</si>
  <si>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</si>
  <si>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</si>
  <si>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</si>
  <si>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</si>
  <si>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</si>
  <si>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</si>
  <si>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</si>
  <si>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</si>
  <si>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</si>
  <si>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</si>
  <si>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</si>
  <si>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</si>
  <si>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</si>
  <si>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</si>
  <si>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</si>
  <si>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</si>
  <si>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</si>
  <si>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23=3+10</t>
  </si>
  <si>
    <t>24</t>
  </si>
  <si>
    <t>25</t>
  </si>
  <si>
    <t xml:space="preserve"> </t>
  </si>
  <si>
    <t xml:space="preserve">Найменування </t>
  </si>
  <si>
    <t>Код типової програмної класифікації видатків та кредитування місцевих бюджетів</t>
  </si>
  <si>
    <t>0100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</si>
  <si>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</si>
  <si>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</si>
  <si>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</si>
  <si>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1000</t>
  </si>
  <si>
    <t>1010</t>
  </si>
  <si>
    <t>1020</t>
  </si>
  <si>
    <t>1160</t>
  </si>
  <si>
    <t>Методичне забезпечення діяльності навчальних закладів та інші заходи в галузі освіти</t>
  </si>
  <si>
    <t>3000</t>
  </si>
  <si>
    <t>3010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</si>
  <si>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</si>
  <si>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</si>
  <si>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</si>
  <si>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</si>
  <si>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</si>
  <si>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</si>
  <si>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</si>
  <si>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</si>
  <si>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</si>
  <si>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</si>
  <si>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</si>
  <si>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3041</t>
  </si>
  <si>
    <t>3042</t>
  </si>
  <si>
    <t>3043</t>
  </si>
  <si>
    <t>3044</t>
  </si>
  <si>
    <t>3045</t>
  </si>
  <si>
    <t>3046</t>
  </si>
  <si>
    <t>3047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</si>
  <si>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</si>
  <si>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</si>
  <si>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тимчасової державної допомоги дітям</t>
  </si>
  <si>
    <t>Надання допомоги при усиновленні дитини</t>
  </si>
  <si>
    <t>3050</t>
  </si>
  <si>
    <t>3080</t>
  </si>
  <si>
    <t>3090</t>
  </si>
  <si>
    <t>3100</t>
  </si>
  <si>
    <t>3104</t>
  </si>
  <si>
    <t>3110</t>
  </si>
  <si>
    <t>3112</t>
  </si>
  <si>
    <t>3130</t>
  </si>
  <si>
    <t>Заходи державної політики з питань дітей та їх соціального захисту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</si>
  <si>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</si>
  <si>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</si>
  <si>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3131</t>
  </si>
  <si>
    <t>3140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</si>
  <si>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</si>
  <si>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</si>
  <si>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</si>
  <si>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4060</t>
  </si>
  <si>
    <t>5000</t>
  </si>
  <si>
    <t>5010</t>
  </si>
  <si>
    <t>5011</t>
  </si>
  <si>
    <t>5030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</si>
  <si>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</si>
  <si>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</si>
  <si>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</si>
  <si>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Проведення навчально-тренувальних зборів і змагань з олімпійських видів спорту</t>
  </si>
  <si>
    <t>Проведення спортивної роботи в регіоні</t>
  </si>
  <si>
    <t>5060</t>
  </si>
  <si>
    <t>Інші заходи з розвитку фізичної культури та спорту</t>
  </si>
  <si>
    <t>6000</t>
  </si>
  <si>
    <t>Житлово-комунальне господарство</t>
  </si>
  <si>
    <t>6030</t>
  </si>
  <si>
    <t>8000</t>
  </si>
  <si>
    <t>за типовою програмною класифікацією видатків та кредитування місцевих бюджетів</t>
  </si>
  <si>
    <t>3033</t>
  </si>
  <si>
    <t>0150</t>
  </si>
  <si>
    <t>0160</t>
  </si>
  <si>
    <t>Інша діяльність у сфері  державного управління</t>
  </si>
  <si>
    <t>1150</t>
  </si>
  <si>
    <t>Забезпечення діяльності інших закладів у сфері освіти</t>
  </si>
  <si>
    <t>Інші програми та заходи у сфері освіти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</si>
  <si>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</si>
  <si>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</si>
  <si>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</si>
  <si>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</si>
  <si>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</si>
  <si>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на дітей одиноким матерям</t>
  </si>
  <si>
    <t>Надання державної соціальної допомоги малозабезпеченим сім’ям</t>
  </si>
  <si>
    <t>3081</t>
  </si>
  <si>
    <t>3082</t>
  </si>
  <si>
    <t>3083</t>
  </si>
  <si>
    <t>3084</t>
  </si>
  <si>
    <t>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</si>
  <si>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</si>
  <si>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</si>
  <si>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</si>
  <si>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</si>
  <si>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</si>
  <si>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</si>
  <si>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</si>
  <si>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</si>
  <si>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</si>
  <si>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</si>
  <si>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</si>
  <si>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</si>
  <si>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3170</t>
  </si>
  <si>
    <t>3171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</si>
  <si>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</si>
  <si>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</si>
  <si>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</si>
  <si>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 I і II груп</t>
  </si>
  <si>
    <t>3240</t>
  </si>
  <si>
    <t>3242</t>
  </si>
  <si>
    <t>Інші заклади та заходи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</si>
  <si>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</si>
  <si>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</si>
  <si>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</si>
  <si>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</si>
  <si>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</si>
  <si>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</si>
  <si>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</si>
  <si>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</si>
  <si>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4081</t>
  </si>
  <si>
    <t>4082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</si>
  <si>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</si>
  <si>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</si>
  <si>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Фiзична культура i спорт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</si>
  <si>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</si>
  <si>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</si>
  <si>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6010</t>
  </si>
  <si>
    <t>Утримання та ефективна експлуатація об’єктів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</si>
  <si>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</si>
  <si>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</si>
  <si>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</si>
  <si>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</si>
  <si>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</si>
  <si>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Інша діяльність</t>
  </si>
  <si>
    <t>8100</t>
  </si>
  <si>
    <t>8110</t>
  </si>
  <si>
    <t>8120</t>
  </si>
  <si>
    <t>8410</t>
  </si>
  <si>
    <t>8700</t>
  </si>
  <si>
    <t>Захист населення і територій від надзвичайних ситуацій техногенного та природного характеру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</si>
  <si>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</si>
  <si>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</si>
  <si>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Фінансова підтримка засобів масової інформації</t>
  </si>
  <si>
    <t>Резервний фонд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</si>
  <si>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</si>
  <si>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</si>
  <si>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9700</t>
  </si>
  <si>
    <t>7300</t>
  </si>
  <si>
    <t>7310</t>
  </si>
  <si>
    <t>Будівництво об'єктів житлово-комунального господарства</t>
  </si>
  <si>
    <t>7320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</si>
  <si>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</si>
  <si>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</si>
  <si>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</si>
  <si>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</si>
  <si>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</si>
  <si>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</si>
  <si>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</si>
  <si>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</si>
  <si>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7370</t>
  </si>
  <si>
    <t>Реалізація інших заходів щодо соціально-економічного розвитку територій</t>
  </si>
  <si>
    <t>7460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</si>
  <si>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</si>
  <si>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</si>
  <si>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</si>
  <si>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7650</t>
  </si>
  <si>
    <t>Проведення експертної  грошової  оцінки  земельної ділянки чи права на неї</t>
  </si>
  <si>
    <t>7691</t>
  </si>
  <si>
    <t>8340</t>
  </si>
  <si>
    <t>Природоохоронні заходи за рахунок цільових фондів</t>
  </si>
  <si>
    <t>Надання пільг та житлових субсидій населенню на оплату електроенергії, природного газу, послуг тепло- водопостачання і водовідведення, квартирної плати, вивезення побутового сміття та рідких нечистот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</si>
  <si>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</t>
  </si>
  <si>
    <t>Реалізація державної політики у молодіжній сфері</t>
  </si>
  <si>
    <t>3031</t>
  </si>
  <si>
    <t>7350</t>
  </si>
  <si>
    <t>7360</t>
  </si>
  <si>
    <t>Виконання інвестиційних проектів</t>
  </si>
  <si>
    <t>3032</t>
  </si>
  <si>
    <t>3035</t>
  </si>
  <si>
    <t>7322</t>
  </si>
  <si>
    <t xml:space="preserve">Будівництво медичних установ та закладів 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</si>
  <si>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</si>
  <si>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</si>
  <si>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</si>
  <si>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Розроблення схем планування та забудови територій (містобудівної документації)</t>
  </si>
  <si>
    <t>оплата праці і нарахування на з/п</t>
  </si>
  <si>
    <t>Міжбюджетні трансферти разом</t>
  </si>
  <si>
    <t>Усього видатків</t>
  </si>
  <si>
    <t>Додаток 2</t>
  </si>
  <si>
    <t>% вик.</t>
  </si>
  <si>
    <t>Касові видатки</t>
  </si>
  <si>
    <t>3220</t>
  </si>
  <si>
    <t>3221</t>
  </si>
  <si>
    <t>3223</t>
  </si>
  <si>
    <t>6070</t>
  </si>
  <si>
    <t>6080</t>
  </si>
  <si>
    <t>Реалізація державних та місцевих житлових програм</t>
  </si>
  <si>
    <t>Регулювання цін/тарифів на ЖКП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</si>
  <si>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</si>
  <si>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</si>
  <si>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</si>
  <si>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</si>
  <si>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</si>
  <si>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</si>
  <si>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1060</t>
  </si>
  <si>
    <t>Надання загальної середньої освіти за рахунок залишку коштів за освітньою субвенцією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</si>
  <si>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</si>
  <si>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</si>
  <si>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</si>
  <si>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</si>
  <si>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1140</t>
  </si>
  <si>
    <t>Інші програми, заклади та заходи у сфері освіти</t>
  </si>
  <si>
    <t>1141</t>
  </si>
  <si>
    <t>1142</t>
  </si>
  <si>
    <t>1151</t>
  </si>
  <si>
    <t>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</si>
  <si>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</si>
  <si>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</si>
  <si>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</si>
  <si>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</si>
  <si>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</si>
  <si>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дошкільної освiти</t>
  </si>
  <si>
    <t>2000</t>
  </si>
  <si>
    <t>2010</t>
  </si>
  <si>
    <t>2110</t>
  </si>
  <si>
    <t>2140</t>
  </si>
  <si>
    <t>Первинна медична допомога населенню</t>
  </si>
  <si>
    <t>Програми і централізовані заходи у галузі охорони здоров'я</t>
  </si>
  <si>
    <t>Багатопрофільна стаціонарна медична допомога населенню</t>
  </si>
  <si>
    <t>7640</t>
  </si>
  <si>
    <t>Заходи з енергозбереження</t>
  </si>
  <si>
    <t>Охорона здоров'я</t>
  </si>
  <si>
    <t>7330</t>
  </si>
  <si>
    <t>Будівництво інших об`єктів комунальної власності</t>
  </si>
  <si>
    <t>8600</t>
  </si>
  <si>
    <t>Обслуговування місцевого боргу</t>
  </si>
  <si>
    <t>8200</t>
  </si>
  <si>
    <t>8220</t>
  </si>
  <si>
    <t>8230</t>
  </si>
  <si>
    <t>8240</t>
  </si>
  <si>
    <t>Громадський порядок та безпека</t>
  </si>
  <si>
    <t>Заходи та роботи  з мобілізаційної підготовки місцевого значення</t>
  </si>
  <si>
    <t>Субвенція з місцевого бюджету державному бюджету на утримання обєктів спільного користування</t>
  </si>
  <si>
    <t>Видатки бюджету Славутської міської територіальної громади за 9 місяців 2022 року</t>
  </si>
  <si>
    <t>(грн)</t>
  </si>
  <si>
    <r>
      <t>Будівництво об'єктів соціально-культурного призначення,</t>
    </r>
    <r>
      <rPr>
        <i/>
        <sz val="10"/>
        <rFont val="Times New Roman"/>
        <family val="1"/>
      </rPr>
      <t xml:space="preserve"> в тому числі:</t>
    </r>
  </si>
  <si>
    <t>Забезпечення соціальними послугами за місцем прожи-вання громадян, які не здатні до самообслуговування у зв'язку з похилим віком, хворобою, інвалідністю</t>
  </si>
  <si>
    <t>Компенсаційні виплати на пільговий проїзд автомо-більним транспортом окремим категоріям громадян</t>
  </si>
  <si>
    <t>Пільгове медичне обслуговування осіб, які пост-раждали внаслідок Чорнобильської катастрофи</t>
  </si>
  <si>
    <r>
      <t>Будівництво та регіональний розвиток,</t>
    </r>
    <r>
      <rPr>
        <sz val="10"/>
        <rFont val="Times New Roman"/>
        <family val="1"/>
      </rPr>
      <t xml:space="preserve"> в тому числі:</t>
    </r>
  </si>
  <si>
    <t>Виконання заходів за рахунок цільових фондів, утво-рених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</si>
  <si>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Інші заходи порядку та безпеки</t>
  </si>
  <si>
    <t>Заходи та роботи з територіальної оборони</t>
  </si>
  <si>
    <t>Секретар ради</t>
  </si>
  <si>
    <t>Світлана  ФЕДОРЧУК</t>
  </si>
  <si>
    <t>до рішення міської ради від 21.10.2022 № 3-21/2022 «Про затвердження звіту про виконання бюджету Славутської міської територіальної громади 9 місяців 2022 року»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</si>
</sst>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р_."/>
    <numFmt numFmtId="204" formatCode="#,##0_р_."/>
  </numFmts>
  <fonts count="6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.5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0">
      <alignment/>
      <protection/>
    </xf>
    <xf numFmtId="0" fontId="18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6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49" fontId="15" fillId="0" borderId="10" xfId="0" applyNumberFormat="1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2" fontId="1" fillId="0" borderId="10" xfId="0" applyNumberFormat="1" applyFont="1" applyBorder="1" applyAlignment="1" quotePrefix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5" fillId="0" borderId="10" xfId="0" applyNumberFormat="1" applyFont="1" applyBorder="1" applyAlignment="1" quotePrefix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 quotePrefix="1">
      <alignment horizontal="left" vertical="center" wrapText="1"/>
    </xf>
    <xf numFmtId="2" fontId="9" fillId="0" borderId="10" xfId="0" applyNumberFormat="1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 quotePrefix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3" fontId="2" fillId="34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2" fillId="36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37" fontId="23" fillId="33" borderId="12" xfId="54" applyNumberFormat="1" applyFont="1" applyFill="1" applyBorder="1" applyAlignment="1">
      <alignment horizontal="left" vertical="center" wrapText="1"/>
      <protection/>
    </xf>
    <xf numFmtId="1" fontId="0" fillId="0" borderId="0" xfId="0" applyNumberFormat="1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25" fillId="0" borderId="10" xfId="0" applyFont="1" applyFill="1" applyBorder="1" applyAlignment="1" applyProtection="1">
      <alignment horizontal="left" vertical="center" wrapText="1"/>
      <protection hidden="1"/>
    </xf>
    <xf numFmtId="2" fontId="7" fillId="0" borderId="10" xfId="0" applyNumberFormat="1" applyFont="1" applyBorder="1" applyAlignment="1" quotePrefix="1">
      <alignment horizontal="left" vertical="center" wrapText="1"/>
    </xf>
    <xf numFmtId="198" fontId="2" fillId="34" borderId="10" xfId="0" applyNumberFormat="1" applyFont="1" applyFill="1" applyBorder="1" applyAlignment="1">
      <alignment vertical="center"/>
    </xf>
    <xf numFmtId="198" fontId="2" fillId="0" borderId="10" xfId="0" applyNumberFormat="1" applyFont="1" applyBorder="1" applyAlignment="1">
      <alignment vertical="center"/>
    </xf>
    <xf numFmtId="198" fontId="9" fillId="0" borderId="10" xfId="0" applyNumberFormat="1" applyFont="1" applyBorder="1" applyAlignment="1">
      <alignment vertical="center"/>
    </xf>
    <xf numFmtId="198" fontId="7" fillId="0" borderId="10" xfId="0" applyNumberFormat="1" applyFont="1" applyBorder="1" applyAlignment="1">
      <alignment vertical="center"/>
    </xf>
    <xf numFmtId="198" fontId="1" fillId="0" borderId="10" xfId="0" applyNumberFormat="1" applyFont="1" applyBorder="1" applyAlignment="1">
      <alignment vertical="center"/>
    </xf>
    <xf numFmtId="198" fontId="1" fillId="33" borderId="10" xfId="0" applyNumberFormat="1" applyFont="1" applyFill="1" applyBorder="1" applyAlignment="1">
      <alignment vertical="center"/>
    </xf>
    <xf numFmtId="198" fontId="2" fillId="35" borderId="10" xfId="0" applyNumberFormat="1" applyFont="1" applyFill="1" applyBorder="1" applyAlignment="1">
      <alignment vertical="center"/>
    </xf>
    <xf numFmtId="198" fontId="1" fillId="0" borderId="10" xfId="0" applyNumberFormat="1" applyFont="1" applyFill="1" applyBorder="1" applyAlignment="1">
      <alignment vertical="center"/>
    </xf>
    <xf numFmtId="198" fontId="2" fillId="36" borderId="10" xfId="0" applyNumberFormat="1" applyFont="1" applyFill="1" applyBorder="1" applyAlignment="1">
      <alignment vertical="center"/>
    </xf>
    <xf numFmtId="198" fontId="2" fillId="34" borderId="10" xfId="0" applyNumberFormat="1" applyFont="1" applyFill="1" applyBorder="1" applyAlignment="1">
      <alignment horizontal="right" vertical="center"/>
    </xf>
    <xf numFmtId="198" fontId="2" fillId="0" borderId="10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horizontal="right" vertical="center"/>
    </xf>
    <xf numFmtId="198" fontId="9" fillId="0" borderId="10" xfId="0" applyNumberFormat="1" applyFont="1" applyBorder="1" applyAlignment="1">
      <alignment horizontal="right" vertical="center"/>
    </xf>
    <xf numFmtId="198" fontId="1" fillId="33" borderId="10" xfId="0" applyNumberFormat="1" applyFont="1" applyFill="1" applyBorder="1" applyAlignment="1">
      <alignment horizontal="right" vertical="center"/>
    </xf>
    <xf numFmtId="198" fontId="2" fillId="35" borderId="10" xfId="0" applyNumberFormat="1" applyFont="1" applyFill="1" applyBorder="1" applyAlignment="1">
      <alignment horizontal="right" vertical="center"/>
    </xf>
    <xf numFmtId="198" fontId="1" fillId="0" borderId="10" xfId="0" applyNumberFormat="1" applyFont="1" applyFill="1" applyBorder="1" applyAlignment="1">
      <alignment horizontal="right" vertical="center"/>
    </xf>
    <xf numFmtId="198" fontId="2" fillId="36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198" fontId="7" fillId="0" borderId="10" xfId="0" applyNumberFormat="1" applyFont="1" applyBorder="1" applyAlignment="1">
      <alignment horizontal="right" vertical="center"/>
    </xf>
    <xf numFmtId="198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198" fontId="7" fillId="0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vertical="center"/>
    </xf>
    <xf numFmtId="198" fontId="7" fillId="33" borderId="10" xfId="0" applyNumberFormat="1" applyFont="1" applyFill="1" applyBorder="1" applyAlignment="1">
      <alignment vertical="center"/>
    </xf>
    <xf numFmtId="198" fontId="9" fillId="33" borderId="10" xfId="0" applyNumberFormat="1" applyFont="1" applyFill="1" applyBorder="1" applyAlignment="1">
      <alignment vertical="center"/>
    </xf>
    <xf numFmtId="37" fontId="24" fillId="33" borderId="12" xfId="54" applyNumberFormat="1" applyFont="1" applyFill="1" applyBorder="1" applyAlignment="1">
      <alignment horizontal="left" vertical="top" wrapText="1"/>
      <protection/>
    </xf>
    <xf numFmtId="2" fontId="7" fillId="0" borderId="10" xfId="0" applyNumberFormat="1" applyFont="1" applyBorder="1" applyAlignment="1">
      <alignment horizontal="left" vertical="center" wrapText="1"/>
    </xf>
    <xf numFmtId="0" fontId="2" fillId="37" borderId="0" xfId="0" applyFont="1" applyFill="1" applyAlignment="1">
      <alignment/>
    </xf>
    <xf numFmtId="1" fontId="26" fillId="0" borderId="0" xfId="0" applyNumberFormat="1" applyFont="1" applyAlignment="1">
      <alignment horizontal="left"/>
    </xf>
    <xf numFmtId="49" fontId="2" fillId="7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left" vertical="center" wrapText="1"/>
    </xf>
    <xf numFmtId="3" fontId="2" fillId="7" borderId="10" xfId="0" applyNumberFormat="1" applyFont="1" applyFill="1" applyBorder="1" applyAlignment="1">
      <alignment vertical="center"/>
    </xf>
    <xf numFmtId="198" fontId="2" fillId="7" borderId="10" xfId="0" applyNumberFormat="1" applyFont="1" applyFill="1" applyBorder="1" applyAlignment="1">
      <alignment vertical="center"/>
    </xf>
    <xf numFmtId="198" fontId="2" fillId="7" borderId="10" xfId="0" applyNumberFormat="1" applyFont="1" applyFill="1" applyBorder="1" applyAlignment="1">
      <alignment horizontal="right" vertical="center"/>
    </xf>
    <xf numFmtId="3" fontId="1" fillId="38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2" fontId="26" fillId="0" borderId="0" xfId="0" applyNumberFormat="1" applyFont="1" applyAlignment="1">
      <alignment/>
    </xf>
    <xf numFmtId="3" fontId="65" fillId="0" borderId="10" xfId="0" applyNumberFormat="1" applyFont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49" fontId="6" fillId="36" borderId="17" xfId="0" applyNumberFormat="1" applyFont="1" applyFill="1" applyBorder="1" applyAlignment="1">
      <alignment vertical="center" wrapText="1"/>
    </xf>
    <xf numFmtId="0" fontId="12" fillId="36" borderId="19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/>
    </xf>
    <xf numFmtId="0" fontId="19" fillId="0" borderId="11" xfId="0" applyFont="1" applyBorder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/>
    </xf>
    <xf numFmtId="2" fontId="22" fillId="0" borderId="16" xfId="0" applyNumberFormat="1" applyFont="1" applyFill="1" applyBorder="1" applyAlignment="1">
      <alignment/>
    </xf>
    <xf numFmtId="2" fontId="22" fillId="0" borderId="21" xfId="0" applyNumberFormat="1" applyFont="1" applyFill="1" applyBorder="1" applyAlignment="1">
      <alignment/>
    </xf>
    <xf numFmtId="2" fontId="22" fillId="0" borderId="22" xfId="0" applyNumberFormat="1" applyFont="1" applyFill="1" applyBorder="1" applyAlignment="1">
      <alignment/>
    </xf>
    <xf numFmtId="2" fontId="22" fillId="0" borderId="23" xfId="0" applyNumberFormat="1" applyFont="1" applyFill="1" applyBorder="1" applyAlignment="1">
      <alignment/>
    </xf>
    <xf numFmtId="1" fontId="1" fillId="0" borderId="0" xfId="0" applyNumberFormat="1" applyFont="1" applyAlignment="1">
      <alignment horizontal="center" vertical="center" wrapText="1"/>
    </xf>
    <xf numFmtId="49" fontId="14" fillId="35" borderId="17" xfId="0" applyNumberFormat="1" applyFont="1" applyFill="1" applyBorder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20" fillId="0" borderId="17" xfId="0" applyNumberFormat="1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5"/>
  <sheetViews>
    <sheetView tabSelected="1" view="pageBreakPreview" zoomScale="85" zoomScaleNormal="90" zoomScaleSheetLayoutView="85" workbookViewId="0" topLeftCell="D1">
      <selection activeCell="R2" sqref="R2:AA2"/>
    </sheetView>
  </sheetViews>
  <sheetFormatPr defaultColWidth="9.00390625" defaultRowHeight="12.75"/>
  <cols>
    <col min="1" max="1" width="6.25390625" style="0" customWidth="1"/>
    <col min="2" max="2" width="47.00390625" style="44" customWidth="1"/>
    <col min="3" max="3" width="11.00390625" style="33" customWidth="1"/>
    <col min="4" max="4" width="11.125" style="33" customWidth="1"/>
    <col min="5" max="5" width="6.00390625" style="5" customWidth="1"/>
    <col min="6" max="7" width="10.875" style="33" customWidth="1"/>
    <col min="8" max="8" width="10.00390625" style="33" customWidth="1"/>
    <col min="9" max="9" width="9.75390625" style="33" customWidth="1"/>
    <col min="10" max="10" width="10.25390625" style="33" customWidth="1"/>
    <col min="11" max="11" width="9.125" style="33" customWidth="1"/>
    <col min="12" max="12" width="6.75390625" style="5" customWidth="1"/>
    <col min="13" max="13" width="9.125" style="33" customWidth="1"/>
    <col min="14" max="14" width="9.00390625" style="33" customWidth="1"/>
    <col min="15" max="15" width="8.75390625" style="33" customWidth="1"/>
    <col min="16" max="16" width="7.625" style="33" customWidth="1"/>
    <col min="17" max="17" width="7.375" style="33" customWidth="1"/>
    <col min="18" max="18" width="7.00390625" style="33" customWidth="1"/>
    <col min="19" max="19" width="10.375" style="33" customWidth="1"/>
    <col min="20" max="20" width="8.375" style="33" customWidth="1"/>
    <col min="21" max="21" width="10.25390625" style="83" customWidth="1"/>
    <col min="22" max="22" width="8.125" style="83" customWidth="1"/>
    <col min="23" max="23" width="12.375" style="33" hidden="1" customWidth="1"/>
    <col min="24" max="24" width="11.625" style="33" hidden="1" customWidth="1"/>
    <col min="25" max="25" width="11.25390625" style="39" customWidth="1"/>
    <col min="26" max="26" width="11.125" style="33" customWidth="1"/>
    <col min="27" max="27" width="6.00390625" style="5" customWidth="1"/>
  </cols>
  <sheetData>
    <row r="1" spans="3:27" s="2" customFormat="1" ht="25.5" customHeight="1">
      <c r="C1" s="7"/>
      <c r="D1" s="7"/>
      <c r="E1" s="4"/>
      <c r="F1" s="7"/>
      <c r="G1" s="7"/>
      <c r="H1" s="7"/>
      <c r="I1" s="7"/>
      <c r="J1" s="7"/>
      <c r="K1" s="7"/>
      <c r="L1" s="4"/>
      <c r="M1" s="7"/>
      <c r="N1" s="7"/>
      <c r="O1" s="7"/>
      <c r="P1" s="7"/>
      <c r="Q1" s="7"/>
      <c r="R1" s="7"/>
      <c r="S1" s="171" t="s">
        <v>228</v>
      </c>
      <c r="T1" s="171"/>
      <c r="U1" s="171"/>
      <c r="V1" s="171"/>
      <c r="W1" s="171"/>
      <c r="X1" s="171"/>
      <c r="Y1" s="171"/>
      <c r="Z1" s="171"/>
      <c r="AA1" s="171"/>
    </row>
    <row r="2" spans="3:27" s="2" customFormat="1" ht="42.75" customHeight="1">
      <c r="C2" s="7"/>
      <c r="D2" s="7"/>
      <c r="E2" s="4"/>
      <c r="F2" s="7"/>
      <c r="G2" s="7"/>
      <c r="H2" s="7"/>
      <c r="I2" s="7"/>
      <c r="J2" s="7"/>
      <c r="K2" s="7"/>
      <c r="L2" s="4"/>
      <c r="M2" s="7"/>
      <c r="N2" s="7"/>
      <c r="O2" s="7"/>
      <c r="P2" s="7"/>
      <c r="Q2" s="7"/>
      <c r="R2" s="168" t="s">
        <v>295</v>
      </c>
      <c r="S2" s="168"/>
      <c r="T2" s="168"/>
      <c r="U2" s="168"/>
      <c r="V2" s="168"/>
      <c r="W2" s="168"/>
      <c r="X2" s="168"/>
      <c r="Y2" s="168"/>
      <c r="Z2" s="168"/>
      <c r="AA2" s="168"/>
    </row>
    <row r="3" spans="3:27" s="2" customFormat="1" ht="12.75" customHeight="1">
      <c r="C3" s="7"/>
      <c r="D3" s="7"/>
      <c r="E3" s="4"/>
      <c r="F3" s="7"/>
      <c r="G3" s="7"/>
      <c r="H3" s="7"/>
      <c r="I3" s="7"/>
      <c r="J3" s="7"/>
      <c r="K3" s="7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34"/>
      <c r="Z3" s="7"/>
      <c r="AA3" s="4"/>
    </row>
    <row r="4" spans="1:27" s="2" customFormat="1" ht="16.5" customHeight="1">
      <c r="A4" s="150" t="s">
        <v>283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7"/>
      <c r="AA4" s="4"/>
    </row>
    <row r="5" spans="1:27" s="2" customFormat="1" ht="18" customHeight="1">
      <c r="A5" s="150" t="s">
        <v>110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7"/>
      <c r="AA5" s="4"/>
    </row>
    <row r="6" spans="3:27" s="2" customFormat="1" ht="18" customHeight="1">
      <c r="C6" s="7"/>
      <c r="D6" s="7"/>
      <c r="E6" s="4"/>
      <c r="F6" s="7"/>
      <c r="G6" s="7"/>
      <c r="H6" s="7"/>
      <c r="I6" s="7"/>
      <c r="J6" s="7"/>
      <c r="K6" s="7"/>
      <c r="L6" s="4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35" t="s">
        <v>284</v>
      </c>
      <c r="Z6" s="7"/>
      <c r="AA6" s="4"/>
    </row>
    <row r="7" spans="1:27" s="2" customFormat="1" ht="22.5" customHeight="1">
      <c r="A7" s="152" t="s">
        <v>44</v>
      </c>
      <c r="B7" s="155" t="s">
        <v>43</v>
      </c>
      <c r="C7" s="172" t="s">
        <v>0</v>
      </c>
      <c r="D7" s="173"/>
      <c r="E7" s="173"/>
      <c r="F7" s="173"/>
      <c r="G7" s="173"/>
      <c r="H7" s="173"/>
      <c r="I7" s="174"/>
      <c r="J7" s="138" t="s">
        <v>5</v>
      </c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  <c r="Y7" s="162" t="s">
        <v>10</v>
      </c>
      <c r="Z7" s="163"/>
      <c r="AA7" s="164"/>
    </row>
    <row r="8" spans="1:27" s="2" customFormat="1" ht="12.75">
      <c r="A8" s="153"/>
      <c r="B8" s="156"/>
      <c r="C8" s="175" t="s">
        <v>1</v>
      </c>
      <c r="D8" s="176"/>
      <c r="E8" s="177"/>
      <c r="F8" s="141" t="s">
        <v>2</v>
      </c>
      <c r="G8" s="147"/>
      <c r="H8" s="147"/>
      <c r="I8" s="146"/>
      <c r="J8" s="175" t="s">
        <v>1</v>
      </c>
      <c r="K8" s="176"/>
      <c r="L8" s="177"/>
      <c r="M8" s="181" t="s">
        <v>6</v>
      </c>
      <c r="N8" s="182"/>
      <c r="O8" s="141" t="s">
        <v>2</v>
      </c>
      <c r="P8" s="147"/>
      <c r="Q8" s="147"/>
      <c r="R8" s="146"/>
      <c r="S8" s="159" t="s">
        <v>7</v>
      </c>
      <c r="T8" s="160"/>
      <c r="U8" s="141" t="s">
        <v>2</v>
      </c>
      <c r="V8" s="142"/>
      <c r="W8" s="143"/>
      <c r="X8" s="144"/>
      <c r="Y8" s="165"/>
      <c r="Z8" s="166"/>
      <c r="AA8" s="167"/>
    </row>
    <row r="9" spans="1:27" s="2" customFormat="1" ht="26.25" customHeight="1">
      <c r="A9" s="153"/>
      <c r="B9" s="156"/>
      <c r="C9" s="178"/>
      <c r="D9" s="179"/>
      <c r="E9" s="180"/>
      <c r="F9" s="141" t="s">
        <v>225</v>
      </c>
      <c r="G9" s="146"/>
      <c r="H9" s="141" t="s">
        <v>4</v>
      </c>
      <c r="I9" s="146"/>
      <c r="J9" s="178"/>
      <c r="K9" s="179"/>
      <c r="L9" s="180"/>
      <c r="M9" s="183"/>
      <c r="N9" s="184"/>
      <c r="O9" s="141" t="s">
        <v>3</v>
      </c>
      <c r="P9" s="146"/>
      <c r="Q9" s="141" t="s">
        <v>4</v>
      </c>
      <c r="R9" s="146"/>
      <c r="S9" s="134" t="s">
        <v>18</v>
      </c>
      <c r="T9" s="134" t="s">
        <v>230</v>
      </c>
      <c r="U9" s="141" t="s">
        <v>8</v>
      </c>
      <c r="V9" s="158"/>
      <c r="W9" s="141" t="s">
        <v>9</v>
      </c>
      <c r="X9" s="161"/>
      <c r="Y9" s="132" t="s">
        <v>18</v>
      </c>
      <c r="Z9" s="134" t="s">
        <v>230</v>
      </c>
      <c r="AA9" s="136" t="s">
        <v>229</v>
      </c>
    </row>
    <row r="10" spans="1:27" s="2" customFormat="1" ht="28.5" customHeight="1">
      <c r="A10" s="154"/>
      <c r="B10" s="157"/>
      <c r="C10" s="31" t="s">
        <v>18</v>
      </c>
      <c r="D10" s="31" t="s">
        <v>230</v>
      </c>
      <c r="E10" s="6" t="s">
        <v>229</v>
      </c>
      <c r="F10" s="31" t="s">
        <v>18</v>
      </c>
      <c r="G10" s="31" t="s">
        <v>230</v>
      </c>
      <c r="H10" s="36" t="s">
        <v>18</v>
      </c>
      <c r="I10" s="31" t="s">
        <v>230</v>
      </c>
      <c r="J10" s="31" t="s">
        <v>18</v>
      </c>
      <c r="K10" s="31" t="s">
        <v>230</v>
      </c>
      <c r="L10" s="6" t="s">
        <v>229</v>
      </c>
      <c r="M10" s="36" t="s">
        <v>18</v>
      </c>
      <c r="N10" s="31" t="s">
        <v>230</v>
      </c>
      <c r="O10" s="36" t="s">
        <v>18</v>
      </c>
      <c r="P10" s="31" t="s">
        <v>230</v>
      </c>
      <c r="Q10" s="36" t="s">
        <v>18</v>
      </c>
      <c r="R10" s="31" t="s">
        <v>230</v>
      </c>
      <c r="S10" s="145"/>
      <c r="T10" s="145"/>
      <c r="U10" s="36" t="s">
        <v>18</v>
      </c>
      <c r="V10" s="31" t="s">
        <v>230</v>
      </c>
      <c r="W10" s="36" t="s">
        <v>18</v>
      </c>
      <c r="X10" s="36" t="s">
        <v>19</v>
      </c>
      <c r="Y10" s="133"/>
      <c r="Z10" s="135"/>
      <c r="AA10" s="137"/>
    </row>
    <row r="11" spans="1:27" s="10" customFormat="1" ht="15.75" customHeight="1">
      <c r="A11" s="8">
        <v>1</v>
      </c>
      <c r="B11" s="8">
        <v>2</v>
      </c>
      <c r="C11" s="32">
        <v>3</v>
      </c>
      <c r="D11" s="32" t="s">
        <v>20</v>
      </c>
      <c r="E11" s="29" t="s">
        <v>21</v>
      </c>
      <c r="F11" s="32" t="s">
        <v>22</v>
      </c>
      <c r="G11" s="32" t="s">
        <v>23</v>
      </c>
      <c r="H11" s="32" t="s">
        <v>24</v>
      </c>
      <c r="I11" s="32" t="s">
        <v>25</v>
      </c>
      <c r="J11" s="32" t="s">
        <v>26</v>
      </c>
      <c r="K11" s="32" t="s">
        <v>27</v>
      </c>
      <c r="L11" s="29" t="s">
        <v>28</v>
      </c>
      <c r="M11" s="32" t="s">
        <v>29</v>
      </c>
      <c r="N11" s="32" t="s">
        <v>30</v>
      </c>
      <c r="O11" s="32" t="s">
        <v>31</v>
      </c>
      <c r="P11" s="32" t="s">
        <v>32</v>
      </c>
      <c r="Q11" s="32" t="s">
        <v>33</v>
      </c>
      <c r="R11" s="32" t="s">
        <v>34</v>
      </c>
      <c r="S11" s="32" t="s">
        <v>35</v>
      </c>
      <c r="T11" s="32" t="s">
        <v>36</v>
      </c>
      <c r="U11" s="32" t="s">
        <v>37</v>
      </c>
      <c r="V11" s="32" t="s">
        <v>38</v>
      </c>
      <c r="W11" s="32">
        <v>12</v>
      </c>
      <c r="X11" s="32"/>
      <c r="Y11" s="37" t="s">
        <v>39</v>
      </c>
      <c r="Z11" s="38" t="s">
        <v>40</v>
      </c>
      <c r="AA11" s="30" t="s">
        <v>41</v>
      </c>
    </row>
    <row r="12" spans="1:27" s="67" customFormat="1" ht="21.75" customHeight="1">
      <c r="A12" s="68" t="s">
        <v>45</v>
      </c>
      <c r="B12" s="69" t="s">
        <v>11</v>
      </c>
      <c r="C12" s="70">
        <f>C13+C14+C15</f>
        <v>59951829.5</v>
      </c>
      <c r="D12" s="70">
        <f>D13+D14+D15</f>
        <v>35861813.61</v>
      </c>
      <c r="E12" s="87">
        <f aca="true" t="shared" si="0" ref="E12:E96">D12/C12*100</f>
        <v>59.81771350280478</v>
      </c>
      <c r="F12" s="70">
        <f aca="true" t="shared" si="1" ref="F12:K12">F13+F14+F15</f>
        <v>55081300</v>
      </c>
      <c r="G12" s="70">
        <f t="shared" si="1"/>
        <v>33158914.740000002</v>
      </c>
      <c r="H12" s="70">
        <f t="shared" si="1"/>
        <v>1948804</v>
      </c>
      <c r="I12" s="70">
        <f t="shared" si="1"/>
        <v>1184148.06</v>
      </c>
      <c r="J12" s="70">
        <f t="shared" si="1"/>
        <v>325000</v>
      </c>
      <c r="K12" s="70">
        <f t="shared" si="1"/>
        <v>563028.39</v>
      </c>
      <c r="L12" s="87">
        <f aca="true" t="shared" si="2" ref="L12:L22">K12/J12*100</f>
        <v>173.23950461538462</v>
      </c>
      <c r="M12" s="70">
        <f aca="true" t="shared" si="3" ref="M12:V12">M13+M14+M15</f>
        <v>0</v>
      </c>
      <c r="N12" s="70">
        <f t="shared" si="3"/>
        <v>147913.91999999998</v>
      </c>
      <c r="O12" s="70">
        <f t="shared" si="3"/>
        <v>0</v>
      </c>
      <c r="P12" s="70">
        <f t="shared" si="3"/>
        <v>0</v>
      </c>
      <c r="Q12" s="70">
        <f t="shared" si="3"/>
        <v>0</v>
      </c>
      <c r="R12" s="70">
        <f t="shared" si="3"/>
        <v>0</v>
      </c>
      <c r="S12" s="70">
        <f t="shared" si="3"/>
        <v>325000</v>
      </c>
      <c r="T12" s="70">
        <f t="shared" si="3"/>
        <v>415114.47</v>
      </c>
      <c r="U12" s="70">
        <f t="shared" si="3"/>
        <v>325000</v>
      </c>
      <c r="V12" s="70">
        <f t="shared" si="3"/>
        <v>24990</v>
      </c>
      <c r="W12" s="70">
        <f>W13+W14</f>
        <v>0</v>
      </c>
      <c r="X12" s="70">
        <f>X13+X14</f>
        <v>0</v>
      </c>
      <c r="Y12" s="70">
        <f>Y13+Y14+Y15</f>
        <v>60276829.5</v>
      </c>
      <c r="Z12" s="70">
        <f>Z13+Z14+Z15</f>
        <v>36424842</v>
      </c>
      <c r="AA12" s="96">
        <f>Z12/Y12*100</f>
        <v>60.42925996962067</v>
      </c>
    </row>
    <row r="13" spans="1:27" s="2" customFormat="1" ht="60.75" customHeight="1">
      <c r="A13" s="11" t="s">
        <v>112</v>
      </c>
      <c r="B13" s="45" t="s">
        <v>46</v>
      </c>
      <c r="C13" s="54">
        <v>38970710</v>
      </c>
      <c r="D13" s="54">
        <v>22983677.56</v>
      </c>
      <c r="E13" s="88">
        <f>D13/C13*100</f>
        <v>58.9767996528675</v>
      </c>
      <c r="F13" s="54">
        <v>35963100</v>
      </c>
      <c r="G13" s="54">
        <v>21116106.44</v>
      </c>
      <c r="H13" s="54">
        <v>1322610</v>
      </c>
      <c r="I13" s="54">
        <v>901270.85</v>
      </c>
      <c r="J13" s="131">
        <v>300000</v>
      </c>
      <c r="K13" s="131">
        <v>431198.39</v>
      </c>
      <c r="L13" s="88">
        <f t="shared" si="2"/>
        <v>143.73279666666667</v>
      </c>
      <c r="M13" s="54">
        <v>0</v>
      </c>
      <c r="N13" s="54">
        <v>41073.92</v>
      </c>
      <c r="O13" s="54">
        <v>0</v>
      </c>
      <c r="P13" s="54">
        <v>0</v>
      </c>
      <c r="Q13" s="54">
        <v>0</v>
      </c>
      <c r="R13" s="54">
        <v>0</v>
      </c>
      <c r="S13" s="54">
        <v>300000</v>
      </c>
      <c r="T13" s="54">
        <v>390124.47</v>
      </c>
      <c r="U13" s="54">
        <v>300000</v>
      </c>
      <c r="V13" s="54">
        <v>0</v>
      </c>
      <c r="W13" s="54"/>
      <c r="X13" s="54"/>
      <c r="Y13" s="60">
        <f aca="true" t="shared" si="4" ref="Y13:Z15">C13+J13</f>
        <v>39270710</v>
      </c>
      <c r="Z13" s="61">
        <f t="shared" si="4"/>
        <v>23414875.95</v>
      </c>
      <c r="AA13" s="97">
        <f>Z13/Y13*100</f>
        <v>59.624274554750855</v>
      </c>
    </row>
    <row r="14" spans="1:27" s="2" customFormat="1" ht="39.75" customHeight="1">
      <c r="A14" s="11" t="s">
        <v>113</v>
      </c>
      <c r="B14" s="45" t="s">
        <v>48</v>
      </c>
      <c r="C14" s="54">
        <f>1757700+12654900+1228700+4687994</f>
        <v>20329294</v>
      </c>
      <c r="D14" s="54">
        <f>1032277.79+7850720.51+557915.38+3065138.79</f>
        <v>12506052.470000003</v>
      </c>
      <c r="E14" s="88">
        <f t="shared" si="0"/>
        <v>61.517396865823294</v>
      </c>
      <c r="F14" s="54">
        <f>1688200+11835000+1220700+4374300</f>
        <v>19118200</v>
      </c>
      <c r="G14" s="54">
        <f>1015151.95+7515965.53+556915.38+2954775.44</f>
        <v>12042808.3</v>
      </c>
      <c r="H14" s="54">
        <f>61900+469800+94494</f>
        <v>626194</v>
      </c>
      <c r="I14" s="54">
        <f>12205.15+230060.84+40611.22</f>
        <v>282877.20999999996</v>
      </c>
      <c r="J14" s="54">
        <v>25000</v>
      </c>
      <c r="K14" s="54">
        <v>24990</v>
      </c>
      <c r="L14" s="88">
        <f t="shared" si="2"/>
        <v>99.96000000000001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25000</v>
      </c>
      <c r="T14" s="54">
        <v>24990</v>
      </c>
      <c r="U14" s="54">
        <v>25000</v>
      </c>
      <c r="V14" s="54">
        <v>24990</v>
      </c>
      <c r="W14" s="54"/>
      <c r="X14" s="54"/>
      <c r="Y14" s="60">
        <f t="shared" si="4"/>
        <v>20354294</v>
      </c>
      <c r="Z14" s="61">
        <f t="shared" si="4"/>
        <v>12531042.470000003</v>
      </c>
      <c r="AA14" s="97">
        <f aca="true" t="shared" si="5" ref="AA14:AA122">Z14/Y14*100</f>
        <v>61.56461368790291</v>
      </c>
    </row>
    <row r="15" spans="1:27" s="2" customFormat="1" ht="15.75" customHeight="1">
      <c r="A15" s="11" t="s">
        <v>47</v>
      </c>
      <c r="B15" s="46" t="s">
        <v>114</v>
      </c>
      <c r="C15" s="54">
        <f>650825.5+1000</f>
        <v>651825.5</v>
      </c>
      <c r="D15" s="54">
        <f>372083.58</f>
        <v>372083.58</v>
      </c>
      <c r="E15" s="88">
        <f>D15/C15*100</f>
        <v>57.08331140773106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106840</v>
      </c>
      <c r="L15" s="88">
        <v>0</v>
      </c>
      <c r="M15" s="54">
        <v>0</v>
      </c>
      <c r="N15" s="54">
        <v>106840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/>
      <c r="X15" s="54"/>
      <c r="Y15" s="60">
        <f t="shared" si="4"/>
        <v>651825.5</v>
      </c>
      <c r="Z15" s="61">
        <f t="shared" si="4"/>
        <v>478923.58</v>
      </c>
      <c r="AA15" s="97">
        <f>Z15/Y15*100</f>
        <v>73.47420130080828</v>
      </c>
    </row>
    <row r="16" spans="1:27" s="67" customFormat="1" ht="21" customHeight="1">
      <c r="A16" s="68" t="s">
        <v>49</v>
      </c>
      <c r="B16" s="69" t="s">
        <v>12</v>
      </c>
      <c r="C16" s="70">
        <f>C17+C18+C19+C20+C21+C22+C23+C26+C29+C30</f>
        <v>192794413.2</v>
      </c>
      <c r="D16" s="70">
        <f>D17+D18+D19+D20+D21+D22+D23+D26+D29+D30</f>
        <v>123120378.28</v>
      </c>
      <c r="E16" s="87">
        <f t="shared" si="0"/>
        <v>63.86096787580565</v>
      </c>
      <c r="F16" s="70">
        <f aca="true" t="shared" si="6" ref="F16:K16">F17+F18+F19+F20+F21+F22+F23+F26+F29+F30</f>
        <v>163526882.89</v>
      </c>
      <c r="G16" s="70">
        <f t="shared" si="6"/>
        <v>112092261.17999999</v>
      </c>
      <c r="H16" s="70">
        <f t="shared" si="6"/>
        <v>19846002</v>
      </c>
      <c r="I16" s="70">
        <f t="shared" si="6"/>
        <v>7369201.66</v>
      </c>
      <c r="J16" s="70">
        <f t="shared" si="6"/>
        <v>13243485</v>
      </c>
      <c r="K16" s="70">
        <f t="shared" si="6"/>
        <v>1059993.27</v>
      </c>
      <c r="L16" s="87">
        <f t="shared" si="2"/>
        <v>8.003884702553746</v>
      </c>
      <c r="M16" s="70">
        <f aca="true" t="shared" si="7" ref="M16:V16">M17+M18+M19+M20+M21+M22+M23+M26+M29+M30</f>
        <v>8526000</v>
      </c>
      <c r="N16" s="70">
        <f t="shared" si="7"/>
        <v>1014807.77</v>
      </c>
      <c r="O16" s="70">
        <f t="shared" si="7"/>
        <v>567400</v>
      </c>
      <c r="P16" s="70">
        <f t="shared" si="7"/>
        <v>251567.8</v>
      </c>
      <c r="Q16" s="70">
        <f t="shared" si="7"/>
        <v>63300</v>
      </c>
      <c r="R16" s="70">
        <f t="shared" si="7"/>
        <v>19863.8</v>
      </c>
      <c r="S16" s="70">
        <f t="shared" si="7"/>
        <v>4717485</v>
      </c>
      <c r="T16" s="70">
        <f t="shared" si="7"/>
        <v>45185.5</v>
      </c>
      <c r="U16" s="70">
        <f t="shared" si="7"/>
        <v>4689485</v>
      </c>
      <c r="V16" s="70">
        <f t="shared" si="7"/>
        <v>42768</v>
      </c>
      <c r="W16" s="70" t="e">
        <f>W17+W18+W19+W20+W26+W30</f>
        <v>#REF!</v>
      </c>
      <c r="X16" s="70" t="e">
        <f>X17+X18+X19+X20+X26+X30</f>
        <v>#REF!</v>
      </c>
      <c r="Y16" s="70">
        <f>Y17+Y18+Y19+Y20+Y21+Y22+Y23+Y26+Y29+Y30</f>
        <v>206037898.2</v>
      </c>
      <c r="Z16" s="70">
        <f>Z17+Z18+Z19+Z20+Z21+Z22+Z23+Z26+Z29+Z30</f>
        <v>124180371.55</v>
      </c>
      <c r="AA16" s="96">
        <f t="shared" si="5"/>
        <v>60.270645660274944</v>
      </c>
    </row>
    <row r="17" spans="1:27" s="2" customFormat="1" ht="16.5" customHeight="1">
      <c r="A17" s="11" t="s">
        <v>50</v>
      </c>
      <c r="B17" s="45" t="s">
        <v>261</v>
      </c>
      <c r="C17" s="54">
        <v>40185772</v>
      </c>
      <c r="D17" s="54">
        <v>23257597.93</v>
      </c>
      <c r="E17" s="88">
        <f t="shared" si="0"/>
        <v>57.87520501037034</v>
      </c>
      <c r="F17" s="58">
        <v>32318800</v>
      </c>
      <c r="G17" s="54">
        <v>19886739.69</v>
      </c>
      <c r="H17" s="54">
        <v>5154402</v>
      </c>
      <c r="I17" s="54">
        <v>2213771.72</v>
      </c>
      <c r="J17" s="54">
        <v>2300000</v>
      </c>
      <c r="K17" s="54">
        <v>266142.16</v>
      </c>
      <c r="L17" s="88">
        <f t="shared" si="2"/>
        <v>11.571398260869564</v>
      </c>
      <c r="M17" s="54">
        <v>2300000</v>
      </c>
      <c r="N17" s="54">
        <v>266142.16</v>
      </c>
      <c r="O17" s="54">
        <v>0</v>
      </c>
      <c r="P17" s="54">
        <v>2905.09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/>
      <c r="X17" s="54"/>
      <c r="Y17" s="60">
        <f aca="true" t="shared" si="8" ref="Y17:Y50">C17+J17</f>
        <v>42485772</v>
      </c>
      <c r="Z17" s="61">
        <f aca="true" t="shared" si="9" ref="Z17:Z29">D17+K17</f>
        <v>23523740.09</v>
      </c>
      <c r="AA17" s="98">
        <f t="shared" si="5"/>
        <v>55.368512757635656</v>
      </c>
    </row>
    <row r="18" spans="1:27" s="2" customFormat="1" ht="27" customHeight="1">
      <c r="A18" s="11" t="s">
        <v>51</v>
      </c>
      <c r="B18" s="45" t="s">
        <v>241</v>
      </c>
      <c r="C18" s="54">
        <v>44956742.31</v>
      </c>
      <c r="D18" s="54">
        <v>24523182.9</v>
      </c>
      <c r="E18" s="88">
        <f t="shared" si="0"/>
        <v>54.54839839350449</v>
      </c>
      <c r="F18" s="54">
        <v>26849100</v>
      </c>
      <c r="G18" s="54">
        <v>17982425.52</v>
      </c>
      <c r="H18" s="54">
        <v>12531900</v>
      </c>
      <c r="I18" s="54">
        <v>4406314.85</v>
      </c>
      <c r="J18" s="54">
        <v>5621100</v>
      </c>
      <c r="K18" s="54">
        <v>516062.28</v>
      </c>
      <c r="L18" s="88">
        <f t="shared" si="2"/>
        <v>9.18080589208518</v>
      </c>
      <c r="M18" s="54">
        <v>5570300</v>
      </c>
      <c r="N18" s="54">
        <v>470876.78</v>
      </c>
      <c r="O18" s="54">
        <v>0</v>
      </c>
      <c r="P18" s="54">
        <v>0</v>
      </c>
      <c r="Q18" s="54">
        <v>30500</v>
      </c>
      <c r="R18" s="54">
        <v>0</v>
      </c>
      <c r="S18" s="54">
        <v>50800</v>
      </c>
      <c r="T18" s="54">
        <v>45185.5</v>
      </c>
      <c r="U18" s="54">
        <v>42800</v>
      </c>
      <c r="V18" s="54">
        <v>42768</v>
      </c>
      <c r="W18" s="54"/>
      <c r="X18" s="54"/>
      <c r="Y18" s="60">
        <f t="shared" si="8"/>
        <v>50577842.31</v>
      </c>
      <c r="Z18" s="61">
        <f t="shared" si="9"/>
        <v>25039245.18</v>
      </c>
      <c r="AA18" s="97">
        <f t="shared" si="5"/>
        <v>49.50635305185679</v>
      </c>
    </row>
    <row r="19" spans="1:27" s="2" customFormat="1" ht="29.25" customHeight="1">
      <c r="A19" s="11" t="s">
        <v>242</v>
      </c>
      <c r="B19" s="47" t="s">
        <v>243</v>
      </c>
      <c r="C19" s="54">
        <v>74487400</v>
      </c>
      <c r="D19" s="54">
        <v>52642313.86</v>
      </c>
      <c r="E19" s="88">
        <f>D19/C19*100</f>
        <v>70.67277668437883</v>
      </c>
      <c r="F19" s="54">
        <v>74487400</v>
      </c>
      <c r="G19" s="54">
        <v>52642313.86</v>
      </c>
      <c r="H19" s="54">
        <v>0</v>
      </c>
      <c r="I19" s="54">
        <v>0</v>
      </c>
      <c r="J19" s="54">
        <v>0</v>
      </c>
      <c r="K19" s="54">
        <v>0</v>
      </c>
      <c r="L19" s="88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60">
        <v>0</v>
      </c>
      <c r="V19" s="54">
        <v>0</v>
      </c>
      <c r="W19" s="54"/>
      <c r="X19" s="54"/>
      <c r="Y19" s="60">
        <f>C19+J19</f>
        <v>74487400</v>
      </c>
      <c r="Z19" s="61">
        <f>D19+K19</f>
        <v>52642313.86</v>
      </c>
      <c r="AA19" s="97">
        <f>Z19/Y19*100</f>
        <v>70.67277668437883</v>
      </c>
    </row>
    <row r="20" spans="1:27" s="2" customFormat="1" ht="28.5" customHeight="1">
      <c r="A20" s="11" t="s">
        <v>244</v>
      </c>
      <c r="B20" s="46" t="s">
        <v>245</v>
      </c>
      <c r="C20" s="54">
        <v>6136962.89</v>
      </c>
      <c r="D20" s="54">
        <v>6013318.77</v>
      </c>
      <c r="E20" s="88">
        <f>D20/C20*100</f>
        <v>97.98525553736891</v>
      </c>
      <c r="F20" s="54">
        <v>6136962.89</v>
      </c>
      <c r="G20" s="54">
        <v>6013318.77</v>
      </c>
      <c r="H20" s="54">
        <v>0</v>
      </c>
      <c r="I20" s="54">
        <v>0</v>
      </c>
      <c r="J20" s="54">
        <v>4500000</v>
      </c>
      <c r="K20" s="54"/>
      <c r="L20" s="88">
        <f t="shared" si="2"/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4500000</v>
      </c>
      <c r="T20" s="54">
        <v>0</v>
      </c>
      <c r="U20" s="54">
        <v>4500000</v>
      </c>
      <c r="V20" s="54">
        <v>0</v>
      </c>
      <c r="W20" s="54"/>
      <c r="X20" s="54"/>
      <c r="Y20" s="60">
        <f t="shared" si="8"/>
        <v>10636962.89</v>
      </c>
      <c r="Z20" s="61">
        <f t="shared" si="9"/>
        <v>6013318.77</v>
      </c>
      <c r="AA20" s="97">
        <f t="shared" si="5"/>
        <v>56.53229058130144</v>
      </c>
    </row>
    <row r="21" spans="1:27" s="2" customFormat="1" ht="28.5" customHeight="1">
      <c r="A21" s="11" t="s">
        <v>246</v>
      </c>
      <c r="B21" s="46" t="s">
        <v>247</v>
      </c>
      <c r="C21" s="54">
        <v>8770622</v>
      </c>
      <c r="D21" s="54">
        <v>4916242.87</v>
      </c>
      <c r="E21" s="88">
        <f>D21/C21*100</f>
        <v>56.053525850276074</v>
      </c>
      <c r="F21" s="54">
        <v>7826100</v>
      </c>
      <c r="G21" s="54">
        <v>4645961.52</v>
      </c>
      <c r="H21" s="54">
        <v>633500</v>
      </c>
      <c r="I21" s="54">
        <v>184725.47</v>
      </c>
      <c r="J21" s="54">
        <v>267200</v>
      </c>
      <c r="K21" s="54">
        <v>16277.28</v>
      </c>
      <c r="L21" s="88">
        <f t="shared" si="2"/>
        <v>6.091796407185629</v>
      </c>
      <c r="M21" s="54">
        <v>247200</v>
      </c>
      <c r="N21" s="54">
        <v>16277.28</v>
      </c>
      <c r="O21" s="54">
        <v>201600</v>
      </c>
      <c r="P21" s="54">
        <v>13817.84</v>
      </c>
      <c r="Q21" s="54">
        <v>8500</v>
      </c>
      <c r="R21" s="54">
        <v>1959.44</v>
      </c>
      <c r="S21" s="54">
        <v>20000</v>
      </c>
      <c r="T21" s="54">
        <v>0</v>
      </c>
      <c r="U21" s="121">
        <v>0</v>
      </c>
      <c r="V21" s="54">
        <v>0</v>
      </c>
      <c r="W21" s="54"/>
      <c r="X21" s="54"/>
      <c r="Y21" s="60">
        <f t="shared" si="8"/>
        <v>9037822</v>
      </c>
      <c r="Z21" s="61">
        <f t="shared" si="9"/>
        <v>4932520.15</v>
      </c>
      <c r="AA21" s="97">
        <f t="shared" si="5"/>
        <v>54.57642505019462</v>
      </c>
    </row>
    <row r="22" spans="1:27" s="2" customFormat="1" ht="15.75" customHeight="1">
      <c r="A22" s="11" t="s">
        <v>248</v>
      </c>
      <c r="B22" s="46" t="s">
        <v>249</v>
      </c>
      <c r="C22" s="54">
        <v>8425664</v>
      </c>
      <c r="D22" s="54">
        <v>5664120.14</v>
      </c>
      <c r="E22" s="88">
        <f>D22/C22*100</f>
        <v>67.22461446361972</v>
      </c>
      <c r="F22" s="54">
        <v>7336900</v>
      </c>
      <c r="G22" s="54">
        <v>5195329.81</v>
      </c>
      <c r="H22" s="54">
        <v>846500</v>
      </c>
      <c r="I22" s="54">
        <v>354563.46</v>
      </c>
      <c r="J22" s="54">
        <v>408500</v>
      </c>
      <c r="K22" s="54">
        <v>261511.55</v>
      </c>
      <c r="L22" s="88">
        <f t="shared" si="2"/>
        <v>64.0175152998776</v>
      </c>
      <c r="M22" s="54">
        <v>408500</v>
      </c>
      <c r="N22" s="54">
        <v>261511.55</v>
      </c>
      <c r="O22" s="54">
        <v>365800</v>
      </c>
      <c r="P22" s="54">
        <v>234844.87</v>
      </c>
      <c r="Q22" s="54">
        <v>24300</v>
      </c>
      <c r="R22" s="54">
        <v>17904.36</v>
      </c>
      <c r="S22" s="54">
        <v>0</v>
      </c>
      <c r="T22" s="54">
        <v>0</v>
      </c>
      <c r="U22" s="54">
        <v>0</v>
      </c>
      <c r="V22" s="54">
        <v>0</v>
      </c>
      <c r="W22" s="54"/>
      <c r="X22" s="54"/>
      <c r="Y22" s="60">
        <f t="shared" si="8"/>
        <v>8834164</v>
      </c>
      <c r="Z22" s="61">
        <f>D22+K22</f>
        <v>5925631.6899999995</v>
      </c>
      <c r="AA22" s="97">
        <f t="shared" si="5"/>
        <v>67.07631520084979</v>
      </c>
    </row>
    <row r="23" spans="1:27" s="2" customFormat="1" ht="15" customHeight="1">
      <c r="A23" s="11" t="s">
        <v>250</v>
      </c>
      <c r="B23" s="46" t="s">
        <v>251</v>
      </c>
      <c r="C23" s="54">
        <f>SUM(C24:C25)</f>
        <v>5344030</v>
      </c>
      <c r="D23" s="54">
        <f>SUM(D24:D25)</f>
        <v>3441729.08</v>
      </c>
      <c r="E23" s="88">
        <f>D23/C23*100</f>
        <v>64.40325147875294</v>
      </c>
      <c r="F23" s="54">
        <f aca="true" t="shared" si="10" ref="F23:K23">SUM(F24:F25)</f>
        <v>4688100</v>
      </c>
      <c r="G23" s="54">
        <f>SUM(G24:G25)</f>
        <v>3234328.81</v>
      </c>
      <c r="H23" s="54">
        <f t="shared" si="10"/>
        <v>197000</v>
      </c>
      <c r="I23" s="54">
        <f t="shared" si="10"/>
        <v>75645.02</v>
      </c>
      <c r="J23" s="54">
        <f t="shared" si="10"/>
        <v>0</v>
      </c>
      <c r="K23" s="54">
        <f t="shared" si="10"/>
        <v>0</v>
      </c>
      <c r="L23" s="88">
        <v>0</v>
      </c>
      <c r="M23" s="54">
        <f aca="true" t="shared" si="11" ref="M23:V23">SUM(M24:M25)</f>
        <v>0</v>
      </c>
      <c r="N23" s="54">
        <f t="shared" si="11"/>
        <v>0</v>
      </c>
      <c r="O23" s="54">
        <f t="shared" si="11"/>
        <v>0</v>
      </c>
      <c r="P23" s="54">
        <f t="shared" si="11"/>
        <v>0</v>
      </c>
      <c r="Q23" s="54">
        <f t="shared" si="11"/>
        <v>0</v>
      </c>
      <c r="R23" s="54">
        <f t="shared" si="11"/>
        <v>0</v>
      </c>
      <c r="S23" s="54">
        <f t="shared" si="11"/>
        <v>0</v>
      </c>
      <c r="T23" s="54">
        <f t="shared" si="11"/>
        <v>0</v>
      </c>
      <c r="U23" s="54">
        <f t="shared" si="11"/>
        <v>0</v>
      </c>
      <c r="V23" s="54">
        <f t="shared" si="11"/>
        <v>0</v>
      </c>
      <c r="W23" s="54"/>
      <c r="X23" s="54"/>
      <c r="Y23" s="60">
        <f t="shared" si="8"/>
        <v>5344030</v>
      </c>
      <c r="Z23" s="61">
        <f t="shared" si="9"/>
        <v>3441729.08</v>
      </c>
      <c r="AA23" s="97">
        <f t="shared" si="5"/>
        <v>64.40325147875294</v>
      </c>
    </row>
    <row r="24" spans="1:27" s="24" customFormat="1" ht="18" customHeight="1">
      <c r="A24" s="9" t="s">
        <v>252</v>
      </c>
      <c r="B24" s="113" t="s">
        <v>116</v>
      </c>
      <c r="C24" s="56">
        <v>5285100</v>
      </c>
      <c r="D24" s="56">
        <v>3413269.08</v>
      </c>
      <c r="E24" s="89">
        <f aca="true" t="shared" si="12" ref="E24:E29">D24/C24*100</f>
        <v>64.58286654935573</v>
      </c>
      <c r="F24" s="56">
        <v>4688100</v>
      </c>
      <c r="G24" s="56">
        <v>3234328.81</v>
      </c>
      <c r="H24" s="56">
        <v>197000</v>
      </c>
      <c r="I24" s="56">
        <v>75645.02</v>
      </c>
      <c r="J24" s="56">
        <v>0</v>
      </c>
      <c r="K24" s="56">
        <v>0</v>
      </c>
      <c r="L24" s="89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/>
      <c r="X24" s="56"/>
      <c r="Y24" s="104">
        <f t="shared" si="8"/>
        <v>5285100</v>
      </c>
      <c r="Z24" s="66">
        <f t="shared" si="9"/>
        <v>3413269.08</v>
      </c>
      <c r="AA24" s="105">
        <f t="shared" si="5"/>
        <v>64.58286654935573</v>
      </c>
    </row>
    <row r="25" spans="1:27" s="24" customFormat="1" ht="16.5" customHeight="1">
      <c r="A25" s="9" t="s">
        <v>253</v>
      </c>
      <c r="B25" s="113" t="s">
        <v>117</v>
      </c>
      <c r="C25" s="56">
        <v>58930</v>
      </c>
      <c r="D25" s="56">
        <v>28460</v>
      </c>
      <c r="E25" s="89">
        <f t="shared" si="12"/>
        <v>48.29458679789581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89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/>
      <c r="X25" s="56"/>
      <c r="Y25" s="104">
        <f t="shared" si="8"/>
        <v>58930</v>
      </c>
      <c r="Z25" s="66">
        <f t="shared" si="9"/>
        <v>28460</v>
      </c>
      <c r="AA25" s="105">
        <f t="shared" si="5"/>
        <v>48.29458679789581</v>
      </c>
    </row>
    <row r="26" spans="1:27" s="2" customFormat="1" ht="25.5" customHeight="1">
      <c r="A26" s="11" t="s">
        <v>115</v>
      </c>
      <c r="B26" s="45" t="s">
        <v>53</v>
      </c>
      <c r="C26" s="54">
        <f>SUM(C27:C28)</f>
        <v>2206180</v>
      </c>
      <c r="D26" s="54">
        <f>SUM(D27:D28)</f>
        <v>1303779.97</v>
      </c>
      <c r="E26" s="89">
        <f t="shared" si="12"/>
        <v>59.09671785620394</v>
      </c>
      <c r="F26" s="54">
        <f aca="true" t="shared" si="13" ref="F26:K26">SUM(F27:F28)</f>
        <v>1782680</v>
      </c>
      <c r="G26" s="54">
        <f t="shared" si="13"/>
        <v>1194602.39</v>
      </c>
      <c r="H26" s="54">
        <f t="shared" si="13"/>
        <v>362500</v>
      </c>
      <c r="I26" s="54">
        <f t="shared" si="13"/>
        <v>89012.65</v>
      </c>
      <c r="J26" s="54">
        <f t="shared" si="13"/>
        <v>0</v>
      </c>
      <c r="K26" s="54">
        <f t="shared" si="13"/>
        <v>0</v>
      </c>
      <c r="L26" s="88">
        <v>0</v>
      </c>
      <c r="M26" s="54">
        <f aca="true" t="shared" si="14" ref="M26:V26">SUM(M27:M28)</f>
        <v>0</v>
      </c>
      <c r="N26" s="54">
        <f t="shared" si="14"/>
        <v>0</v>
      </c>
      <c r="O26" s="54">
        <f t="shared" si="14"/>
        <v>0</v>
      </c>
      <c r="P26" s="54">
        <f t="shared" si="14"/>
        <v>0</v>
      </c>
      <c r="Q26" s="54">
        <f t="shared" si="14"/>
        <v>0</v>
      </c>
      <c r="R26" s="54">
        <f t="shared" si="14"/>
        <v>0</v>
      </c>
      <c r="S26" s="54">
        <f t="shared" si="14"/>
        <v>0</v>
      </c>
      <c r="T26" s="54">
        <f t="shared" si="14"/>
        <v>0</v>
      </c>
      <c r="U26" s="54">
        <f t="shared" si="14"/>
        <v>0</v>
      </c>
      <c r="V26" s="54">
        <f t="shared" si="14"/>
        <v>0</v>
      </c>
      <c r="W26" s="54"/>
      <c r="X26" s="54"/>
      <c r="Y26" s="54">
        <f>Y27+Y28</f>
        <v>2206180</v>
      </c>
      <c r="Z26" s="54">
        <f>Z27+Z28</f>
        <v>1303779.97</v>
      </c>
      <c r="AA26" s="97">
        <f t="shared" si="5"/>
        <v>59.09671785620394</v>
      </c>
    </row>
    <row r="27" spans="1:27" s="24" customFormat="1" ht="25.5" customHeight="1">
      <c r="A27" s="9" t="s">
        <v>254</v>
      </c>
      <c r="B27" s="86" t="s">
        <v>256</v>
      </c>
      <c r="C27" s="56">
        <v>655300</v>
      </c>
      <c r="D27" s="56">
        <v>259439.99</v>
      </c>
      <c r="E27" s="89">
        <f t="shared" si="12"/>
        <v>39.59102548451091</v>
      </c>
      <c r="F27" s="56">
        <v>231800</v>
      </c>
      <c r="G27" s="56">
        <v>150262.41</v>
      </c>
      <c r="H27" s="56">
        <v>362500</v>
      </c>
      <c r="I27" s="56">
        <v>89012.65</v>
      </c>
      <c r="J27" s="56">
        <v>0</v>
      </c>
      <c r="K27" s="56">
        <v>0</v>
      </c>
      <c r="L27" s="89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/>
      <c r="X27" s="56"/>
      <c r="Y27" s="104">
        <f t="shared" si="8"/>
        <v>655300</v>
      </c>
      <c r="Z27" s="66">
        <f t="shared" si="9"/>
        <v>259439.99</v>
      </c>
      <c r="AA27" s="105">
        <f t="shared" si="5"/>
        <v>39.59102548451091</v>
      </c>
    </row>
    <row r="28" spans="1:27" s="24" customFormat="1" ht="25.5" customHeight="1">
      <c r="A28" s="9" t="s">
        <v>255</v>
      </c>
      <c r="B28" s="86" t="s">
        <v>257</v>
      </c>
      <c r="C28" s="56">
        <v>1550880</v>
      </c>
      <c r="D28" s="56">
        <v>1044339.98</v>
      </c>
      <c r="E28" s="89">
        <f>D28/C28*100</f>
        <v>67.33854198906427</v>
      </c>
      <c r="F28" s="56">
        <v>1550880</v>
      </c>
      <c r="G28" s="56">
        <v>1044339.98</v>
      </c>
      <c r="H28" s="56">
        <v>0</v>
      </c>
      <c r="I28" s="56">
        <v>0</v>
      </c>
      <c r="J28" s="56">
        <v>0</v>
      </c>
      <c r="K28" s="56">
        <v>0</v>
      </c>
      <c r="L28" s="89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/>
      <c r="X28" s="56"/>
      <c r="Y28" s="104">
        <f>C28+J28</f>
        <v>1550880</v>
      </c>
      <c r="Z28" s="66">
        <f>D28+K28</f>
        <v>1044339.98</v>
      </c>
      <c r="AA28" s="105">
        <f>Z28/Y28*100</f>
        <v>67.33854198906427</v>
      </c>
    </row>
    <row r="29" spans="1:27" s="2" customFormat="1" ht="28.5" customHeight="1">
      <c r="A29" s="11" t="s">
        <v>52</v>
      </c>
      <c r="B29" s="45" t="s">
        <v>258</v>
      </c>
      <c r="C29" s="54">
        <v>1868100</v>
      </c>
      <c r="D29" s="54">
        <v>1067413.45</v>
      </c>
      <c r="E29" s="88">
        <f t="shared" si="12"/>
        <v>57.13898881216208</v>
      </c>
      <c r="F29" s="54">
        <v>1687900</v>
      </c>
      <c r="G29" s="54">
        <v>1006561.5</v>
      </c>
      <c r="H29" s="54">
        <v>120200</v>
      </c>
      <c r="I29" s="54">
        <v>45168.49</v>
      </c>
      <c r="J29" s="54">
        <v>0</v>
      </c>
      <c r="K29" s="54">
        <v>0</v>
      </c>
      <c r="L29" s="88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 t="e">
        <f>#REF!+#REF!</f>
        <v>#REF!</v>
      </c>
      <c r="X29" s="54" t="e">
        <f>#REF!+#REF!</f>
        <v>#REF!</v>
      </c>
      <c r="Y29" s="60">
        <f t="shared" si="8"/>
        <v>1868100</v>
      </c>
      <c r="Z29" s="61">
        <f t="shared" si="9"/>
        <v>1067413.45</v>
      </c>
      <c r="AA29" s="97">
        <f t="shared" si="5"/>
        <v>57.13898881216208</v>
      </c>
    </row>
    <row r="30" spans="1:27" s="2" customFormat="1" ht="36.75" customHeight="1">
      <c r="A30" s="11" t="s">
        <v>259</v>
      </c>
      <c r="B30" s="45" t="s">
        <v>260</v>
      </c>
      <c r="C30" s="54">
        <v>412940</v>
      </c>
      <c r="D30" s="54">
        <v>290679.31</v>
      </c>
      <c r="E30" s="88">
        <f t="shared" si="0"/>
        <v>70.39262604736766</v>
      </c>
      <c r="F30" s="54">
        <v>412940</v>
      </c>
      <c r="G30" s="54">
        <v>290679.31</v>
      </c>
      <c r="H30" s="54">
        <v>0</v>
      </c>
      <c r="I30" s="54">
        <v>0</v>
      </c>
      <c r="J30" s="54">
        <v>146685</v>
      </c>
      <c r="K30" s="54">
        <v>0</v>
      </c>
      <c r="L30" s="88">
        <f>K30/J30*100</f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146685</v>
      </c>
      <c r="T30" s="54">
        <v>0</v>
      </c>
      <c r="U30" s="54">
        <v>146685</v>
      </c>
      <c r="V30" s="54">
        <v>0</v>
      </c>
      <c r="W30" s="54" t="e">
        <f>#REF!+#REF!</f>
        <v>#REF!</v>
      </c>
      <c r="X30" s="54" t="e">
        <f>#REF!+#REF!</f>
        <v>#REF!</v>
      </c>
      <c r="Y30" s="60">
        <f>C30+J30</f>
        <v>559625</v>
      </c>
      <c r="Z30" s="61">
        <f>D30+K30</f>
        <v>290679.31</v>
      </c>
      <c r="AA30" s="97">
        <f>Z30/Y30*100</f>
        <v>51.94180209962028</v>
      </c>
    </row>
    <row r="31" spans="1:27" s="114" customFormat="1" ht="20.25" customHeight="1">
      <c r="A31" s="116" t="s">
        <v>262</v>
      </c>
      <c r="B31" s="117" t="s">
        <v>271</v>
      </c>
      <c r="C31" s="118">
        <f>C32+C33+C34</f>
        <v>11076800</v>
      </c>
      <c r="D31" s="118">
        <f>D32+D33+D34</f>
        <v>6947561.050000001</v>
      </c>
      <c r="E31" s="119">
        <f t="shared" si="0"/>
        <v>62.721734165101836</v>
      </c>
      <c r="F31" s="118">
        <v>0</v>
      </c>
      <c r="G31" s="118">
        <v>0</v>
      </c>
      <c r="H31" s="118">
        <v>0</v>
      </c>
      <c r="I31" s="118">
        <v>0</v>
      </c>
      <c r="J31" s="118">
        <f>J32+J33+J34</f>
        <v>169000</v>
      </c>
      <c r="K31" s="118">
        <f>K32+K33+K34</f>
        <v>0</v>
      </c>
      <c r="L31" s="119">
        <f>K31/J31*100</f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f>S32+S33+S34</f>
        <v>169000</v>
      </c>
      <c r="T31" s="118">
        <v>0</v>
      </c>
      <c r="U31" s="118">
        <f>U32+U33+U34</f>
        <v>169000</v>
      </c>
      <c r="V31" s="118">
        <v>0</v>
      </c>
      <c r="W31" s="118"/>
      <c r="X31" s="118"/>
      <c r="Y31" s="118">
        <f>Y32+Y33+Y34</f>
        <v>11245800</v>
      </c>
      <c r="Z31" s="118">
        <f>Z32+Z33+Z34</f>
        <v>6947561.050000001</v>
      </c>
      <c r="AA31" s="120">
        <f t="shared" si="5"/>
        <v>61.779162442867566</v>
      </c>
    </row>
    <row r="32" spans="1:27" s="2" customFormat="1" ht="25.5" customHeight="1">
      <c r="A32" s="11" t="s">
        <v>263</v>
      </c>
      <c r="B32" s="46" t="s">
        <v>268</v>
      </c>
      <c r="C32" s="54">
        <v>9636600</v>
      </c>
      <c r="D32" s="54">
        <v>6178499.86</v>
      </c>
      <c r="E32" s="88">
        <f t="shared" si="0"/>
        <v>64.11493535064234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88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/>
      <c r="X32" s="54"/>
      <c r="Y32" s="60">
        <f aca="true" t="shared" si="15" ref="Y32:Z34">C32+J32</f>
        <v>9636600</v>
      </c>
      <c r="Z32" s="60">
        <f t="shared" si="15"/>
        <v>6178499.86</v>
      </c>
      <c r="AA32" s="97">
        <f t="shared" si="5"/>
        <v>64.11493535064234</v>
      </c>
    </row>
    <row r="33" spans="1:27" s="2" customFormat="1" ht="18" customHeight="1">
      <c r="A33" s="11" t="s">
        <v>264</v>
      </c>
      <c r="B33" s="46" t="s">
        <v>266</v>
      </c>
      <c r="C33" s="54">
        <v>1440200</v>
      </c>
      <c r="D33" s="54">
        <v>769061.19</v>
      </c>
      <c r="E33" s="88">
        <f t="shared" si="0"/>
        <v>53.399610470767946</v>
      </c>
      <c r="F33" s="54">
        <v>0</v>
      </c>
      <c r="G33" s="54">
        <v>0</v>
      </c>
      <c r="H33" s="54">
        <v>0</v>
      </c>
      <c r="I33" s="54">
        <v>0</v>
      </c>
      <c r="J33" s="54">
        <v>169000</v>
      </c>
      <c r="K33" s="54">
        <v>0</v>
      </c>
      <c r="L33" s="88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169000</v>
      </c>
      <c r="T33" s="54">
        <v>0</v>
      </c>
      <c r="U33" s="54">
        <v>169000</v>
      </c>
      <c r="V33" s="54">
        <v>0</v>
      </c>
      <c r="W33" s="54"/>
      <c r="X33" s="54"/>
      <c r="Y33" s="60">
        <f t="shared" si="15"/>
        <v>1609200</v>
      </c>
      <c r="Z33" s="60">
        <f t="shared" si="15"/>
        <v>769061.19</v>
      </c>
      <c r="AA33" s="97">
        <f t="shared" si="5"/>
        <v>47.79152311707681</v>
      </c>
    </row>
    <row r="34" spans="1:27" s="2" customFormat="1" ht="28.5" customHeight="1" hidden="1">
      <c r="A34" s="11" t="s">
        <v>265</v>
      </c>
      <c r="B34" s="46" t="s">
        <v>267</v>
      </c>
      <c r="C34" s="54"/>
      <c r="D34" s="54"/>
      <c r="E34" s="88" t="e">
        <f t="shared" si="0"/>
        <v>#DIV/0!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88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/>
      <c r="X34" s="54"/>
      <c r="Y34" s="60">
        <f t="shared" si="15"/>
        <v>0</v>
      </c>
      <c r="Z34" s="60">
        <f t="shared" si="15"/>
        <v>0</v>
      </c>
      <c r="AA34" s="97" t="e">
        <f t="shared" si="5"/>
        <v>#DIV/0!</v>
      </c>
    </row>
    <row r="35" spans="1:27" s="67" customFormat="1" ht="21" customHeight="1">
      <c r="A35" s="68" t="s">
        <v>54</v>
      </c>
      <c r="B35" s="69" t="s">
        <v>13</v>
      </c>
      <c r="C35" s="70">
        <f>C36+C40+C43+C48+C57+C58+C64+C65+C67+C69+C71+C73+C74+C75+C78+C81</f>
        <v>8705470</v>
      </c>
      <c r="D35" s="70">
        <f>D36+D40+D43+D48+D57+D58+D64+D65+D67+D69+D71+D73+D74+D75+D78+D81</f>
        <v>6483909.21</v>
      </c>
      <c r="E35" s="87">
        <f t="shared" si="0"/>
        <v>74.48086329629533</v>
      </c>
      <c r="F35" s="70">
        <f aca="true" t="shared" si="16" ref="F35:K35">F36+F40+F43+F48+F57+F58+F64+F65+F67+F69+F71+F73+F74+F75+F78+F81</f>
        <v>5367700</v>
      </c>
      <c r="G35" s="70">
        <f t="shared" si="16"/>
        <v>4021957.92</v>
      </c>
      <c r="H35" s="70">
        <f t="shared" si="16"/>
        <v>145500</v>
      </c>
      <c r="I35" s="70">
        <f t="shared" si="16"/>
        <v>71245.36</v>
      </c>
      <c r="J35" s="70">
        <f t="shared" si="16"/>
        <v>55000</v>
      </c>
      <c r="K35" s="70">
        <f t="shared" si="16"/>
        <v>27772.23</v>
      </c>
      <c r="L35" s="87">
        <f>K35/J35*100</f>
        <v>50.494963636363636</v>
      </c>
      <c r="M35" s="70">
        <f aca="true" t="shared" si="17" ref="M35:Z35">M36+M40+M43+M48+M57+M58+M64+M65+M67+M69+M71+M73+M74+M75+M78+M81</f>
        <v>55000</v>
      </c>
      <c r="N35" s="70">
        <f t="shared" si="17"/>
        <v>27772.23</v>
      </c>
      <c r="O35" s="70">
        <f t="shared" si="17"/>
        <v>0</v>
      </c>
      <c r="P35" s="70">
        <f t="shared" si="17"/>
        <v>0</v>
      </c>
      <c r="Q35" s="70">
        <f t="shared" si="17"/>
        <v>0</v>
      </c>
      <c r="R35" s="70">
        <f t="shared" si="17"/>
        <v>0</v>
      </c>
      <c r="S35" s="70">
        <f t="shared" si="17"/>
        <v>0</v>
      </c>
      <c r="T35" s="70">
        <f t="shared" si="17"/>
        <v>0</v>
      </c>
      <c r="U35" s="70">
        <f t="shared" si="17"/>
        <v>0</v>
      </c>
      <c r="V35" s="70">
        <f t="shared" si="17"/>
        <v>0</v>
      </c>
      <c r="W35" s="70">
        <f t="shared" si="17"/>
        <v>0</v>
      </c>
      <c r="X35" s="70">
        <f t="shared" si="17"/>
        <v>0</v>
      </c>
      <c r="Y35" s="70">
        <f t="shared" si="17"/>
        <v>8760470</v>
      </c>
      <c r="Z35" s="70">
        <f t="shared" si="17"/>
        <v>6511681.44</v>
      </c>
      <c r="AA35" s="96">
        <f t="shared" si="5"/>
        <v>74.33027497383132</v>
      </c>
    </row>
    <row r="36" spans="1:27" s="13" customFormat="1" ht="42.75" customHeight="1" hidden="1">
      <c r="A36" s="12" t="s">
        <v>55</v>
      </c>
      <c r="B36" s="40" t="s">
        <v>210</v>
      </c>
      <c r="C36" s="55">
        <f>SUM(C37:C39)</f>
        <v>0</v>
      </c>
      <c r="D36" s="55">
        <f>SUM(D37:D39)</f>
        <v>0</v>
      </c>
      <c r="E36" s="89" t="e">
        <f t="shared" si="0"/>
        <v>#DIV/0!</v>
      </c>
      <c r="F36" s="55">
        <f aca="true" t="shared" si="18" ref="F36:K36">SUM(F37:F39)</f>
        <v>0</v>
      </c>
      <c r="G36" s="55">
        <f t="shared" si="18"/>
        <v>0</v>
      </c>
      <c r="H36" s="55">
        <f t="shared" si="18"/>
        <v>0</v>
      </c>
      <c r="I36" s="55">
        <f t="shared" si="18"/>
        <v>0</v>
      </c>
      <c r="J36" s="55">
        <f t="shared" si="18"/>
        <v>0</v>
      </c>
      <c r="K36" s="55">
        <f t="shared" si="18"/>
        <v>0</v>
      </c>
      <c r="L36" s="89">
        <v>0</v>
      </c>
      <c r="M36" s="55">
        <f aca="true" t="shared" si="19" ref="M36:X36">SUM(M37:M39)</f>
        <v>0</v>
      </c>
      <c r="N36" s="55">
        <f t="shared" si="19"/>
        <v>0</v>
      </c>
      <c r="O36" s="55">
        <f t="shared" si="19"/>
        <v>0</v>
      </c>
      <c r="P36" s="55">
        <f t="shared" si="19"/>
        <v>0</v>
      </c>
      <c r="Q36" s="55">
        <f t="shared" si="19"/>
        <v>0</v>
      </c>
      <c r="R36" s="55">
        <f t="shared" si="19"/>
        <v>0</v>
      </c>
      <c r="S36" s="55">
        <f t="shared" si="19"/>
        <v>0</v>
      </c>
      <c r="T36" s="55">
        <f t="shared" si="19"/>
        <v>0</v>
      </c>
      <c r="U36" s="55">
        <f t="shared" si="19"/>
        <v>0</v>
      </c>
      <c r="V36" s="55">
        <f t="shared" si="19"/>
        <v>0</v>
      </c>
      <c r="W36" s="55">
        <f t="shared" si="19"/>
        <v>0</v>
      </c>
      <c r="X36" s="55">
        <f t="shared" si="19"/>
        <v>0</v>
      </c>
      <c r="Y36" s="62">
        <f t="shared" si="8"/>
        <v>0</v>
      </c>
      <c r="Z36" s="63">
        <f aca="true" t="shared" si="20" ref="Z36:Z130">D36+K36</f>
        <v>0</v>
      </c>
      <c r="AA36" s="99" t="e">
        <f t="shared" si="5"/>
        <v>#DIV/0!</v>
      </c>
    </row>
    <row r="37" spans="1:27" s="24" customFormat="1" ht="42.75" customHeight="1" hidden="1">
      <c r="A37" s="23" t="s">
        <v>56</v>
      </c>
      <c r="B37" s="41" t="s">
        <v>118</v>
      </c>
      <c r="C37" s="56">
        <v>0</v>
      </c>
      <c r="D37" s="56">
        <v>0</v>
      </c>
      <c r="E37" s="89" t="e">
        <f t="shared" si="0"/>
        <v>#DIV/0!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89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/>
      <c r="X37" s="56"/>
      <c r="Y37" s="104">
        <f t="shared" si="8"/>
        <v>0</v>
      </c>
      <c r="Z37" s="66">
        <f t="shared" si="20"/>
        <v>0</v>
      </c>
      <c r="AA37" s="99" t="e">
        <f t="shared" si="5"/>
        <v>#DIV/0!</v>
      </c>
    </row>
    <row r="38" spans="1:27" s="24" customFormat="1" ht="97.5" customHeight="1" hidden="1">
      <c r="A38" s="27" t="s">
        <v>14</v>
      </c>
      <c r="B38" s="49" t="s">
        <v>15</v>
      </c>
      <c r="C38" s="56">
        <v>0</v>
      </c>
      <c r="D38" s="56">
        <v>0</v>
      </c>
      <c r="E38" s="89" t="e">
        <f t="shared" si="0"/>
        <v>#DIV/0!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89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/>
      <c r="X38" s="56"/>
      <c r="Y38" s="104">
        <f t="shared" si="8"/>
        <v>0</v>
      </c>
      <c r="Z38" s="66">
        <f t="shared" si="20"/>
        <v>0</v>
      </c>
      <c r="AA38" s="99" t="e">
        <f t="shared" si="5"/>
        <v>#DIV/0!</v>
      </c>
    </row>
    <row r="39" spans="1:27" s="24" customFormat="1" ht="31.5" customHeight="1" hidden="1">
      <c r="A39" s="23" t="s">
        <v>57</v>
      </c>
      <c r="B39" s="41" t="s">
        <v>58</v>
      </c>
      <c r="C39" s="56">
        <v>0</v>
      </c>
      <c r="D39" s="56">
        <v>0</v>
      </c>
      <c r="E39" s="89" t="e">
        <f t="shared" si="0"/>
        <v>#DIV/0!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89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/>
      <c r="U39" s="56">
        <v>0</v>
      </c>
      <c r="V39" s="56"/>
      <c r="W39" s="56"/>
      <c r="X39" s="56"/>
      <c r="Y39" s="104">
        <f t="shared" si="8"/>
        <v>0</v>
      </c>
      <c r="Z39" s="66">
        <f t="shared" si="20"/>
        <v>0</v>
      </c>
      <c r="AA39" s="99" t="e">
        <f t="shared" si="5"/>
        <v>#DIV/0!</v>
      </c>
    </row>
    <row r="40" spans="1:27" s="13" customFormat="1" ht="44.25" customHeight="1" hidden="1">
      <c r="A40" s="12" t="s">
        <v>59</v>
      </c>
      <c r="B40" s="40" t="s">
        <v>60</v>
      </c>
      <c r="C40" s="55">
        <f>SUM(C41:C42)</f>
        <v>0</v>
      </c>
      <c r="D40" s="55">
        <f>SUM(D41:D42)</f>
        <v>0</v>
      </c>
      <c r="E40" s="89" t="e">
        <f t="shared" si="0"/>
        <v>#DIV/0!</v>
      </c>
      <c r="F40" s="55">
        <f aca="true" t="shared" si="21" ref="F40:K40">SUM(F41:F42)</f>
        <v>0</v>
      </c>
      <c r="G40" s="55">
        <f t="shared" si="21"/>
        <v>0</v>
      </c>
      <c r="H40" s="55">
        <f t="shared" si="21"/>
        <v>0</v>
      </c>
      <c r="I40" s="55">
        <f t="shared" si="21"/>
        <v>0</v>
      </c>
      <c r="J40" s="55">
        <f t="shared" si="21"/>
        <v>0</v>
      </c>
      <c r="K40" s="55">
        <f t="shared" si="21"/>
        <v>0</v>
      </c>
      <c r="L40" s="89">
        <v>0</v>
      </c>
      <c r="M40" s="55">
        <f aca="true" t="shared" si="22" ref="M40:X40">SUM(M41:M42)</f>
        <v>0</v>
      </c>
      <c r="N40" s="55">
        <f t="shared" si="22"/>
        <v>0</v>
      </c>
      <c r="O40" s="55">
        <f t="shared" si="22"/>
        <v>0</v>
      </c>
      <c r="P40" s="55">
        <f t="shared" si="22"/>
        <v>0</v>
      </c>
      <c r="Q40" s="55">
        <f t="shared" si="22"/>
        <v>0</v>
      </c>
      <c r="R40" s="55">
        <f t="shared" si="22"/>
        <v>0</v>
      </c>
      <c r="S40" s="55">
        <f t="shared" si="22"/>
        <v>0</v>
      </c>
      <c r="T40" s="55">
        <f t="shared" si="22"/>
        <v>0</v>
      </c>
      <c r="U40" s="55">
        <f t="shared" si="22"/>
        <v>0</v>
      </c>
      <c r="V40" s="55">
        <f t="shared" si="22"/>
        <v>0</v>
      </c>
      <c r="W40" s="55">
        <f t="shared" si="22"/>
        <v>0</v>
      </c>
      <c r="X40" s="55">
        <f t="shared" si="22"/>
        <v>0</v>
      </c>
      <c r="Y40" s="62">
        <f t="shared" si="8"/>
        <v>0</v>
      </c>
      <c r="Z40" s="63">
        <f t="shared" si="20"/>
        <v>0</v>
      </c>
      <c r="AA40" s="99" t="e">
        <f t="shared" si="5"/>
        <v>#DIV/0!</v>
      </c>
    </row>
    <row r="41" spans="1:27" s="24" customFormat="1" ht="47.25" customHeight="1" hidden="1">
      <c r="A41" s="23" t="s">
        <v>61</v>
      </c>
      <c r="B41" s="41" t="s">
        <v>119</v>
      </c>
      <c r="C41" s="56">
        <v>0</v>
      </c>
      <c r="D41" s="56">
        <v>0</v>
      </c>
      <c r="E41" s="89" t="e">
        <f t="shared" si="0"/>
        <v>#DIV/0!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89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/>
      <c r="X41" s="56"/>
      <c r="Y41" s="104">
        <f t="shared" si="8"/>
        <v>0</v>
      </c>
      <c r="Z41" s="66">
        <f t="shared" si="20"/>
        <v>0</v>
      </c>
      <c r="AA41" s="99" t="e">
        <f t="shared" si="5"/>
        <v>#DIV/0!</v>
      </c>
    </row>
    <row r="42" spans="1:27" s="24" customFormat="1" ht="43.5" customHeight="1" hidden="1">
      <c r="A42" s="23" t="s">
        <v>62</v>
      </c>
      <c r="B42" s="41" t="s">
        <v>63</v>
      </c>
      <c r="C42" s="56">
        <v>0</v>
      </c>
      <c r="D42" s="56">
        <v>0</v>
      </c>
      <c r="E42" s="89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89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/>
      <c r="X42" s="56"/>
      <c r="Y42" s="104">
        <f t="shared" si="8"/>
        <v>0</v>
      </c>
      <c r="Z42" s="66">
        <f t="shared" si="20"/>
        <v>0</v>
      </c>
      <c r="AA42" s="99" t="e">
        <f t="shared" si="5"/>
        <v>#DIV/0!</v>
      </c>
    </row>
    <row r="43" spans="1:27" s="13" customFormat="1" ht="54" customHeight="1">
      <c r="A43" s="12" t="s">
        <v>64</v>
      </c>
      <c r="B43" s="40" t="s">
        <v>120</v>
      </c>
      <c r="C43" s="55">
        <f>SUM(C44:C47)</f>
        <v>1556000</v>
      </c>
      <c r="D43" s="55">
        <f>SUM(D44:D47)</f>
        <v>1088194.75</v>
      </c>
      <c r="E43" s="89">
        <f t="shared" si="0"/>
        <v>69.93539524421594</v>
      </c>
      <c r="F43" s="55">
        <f aca="true" t="shared" si="23" ref="F43:K43">SUM(F47:F47)</f>
        <v>0</v>
      </c>
      <c r="G43" s="55">
        <f t="shared" si="23"/>
        <v>0</v>
      </c>
      <c r="H43" s="55">
        <f t="shared" si="23"/>
        <v>0</v>
      </c>
      <c r="I43" s="55">
        <f t="shared" si="23"/>
        <v>0</v>
      </c>
      <c r="J43" s="55">
        <f t="shared" si="23"/>
        <v>0</v>
      </c>
      <c r="K43" s="55">
        <f t="shared" si="23"/>
        <v>0</v>
      </c>
      <c r="L43" s="89">
        <v>0</v>
      </c>
      <c r="M43" s="55">
        <f aca="true" t="shared" si="24" ref="M43:V43">SUM(M47:M47)</f>
        <v>0</v>
      </c>
      <c r="N43" s="55">
        <f t="shared" si="24"/>
        <v>0</v>
      </c>
      <c r="O43" s="55">
        <f t="shared" si="24"/>
        <v>0</v>
      </c>
      <c r="P43" s="55">
        <f t="shared" si="24"/>
        <v>0</v>
      </c>
      <c r="Q43" s="55">
        <f t="shared" si="24"/>
        <v>0</v>
      </c>
      <c r="R43" s="55">
        <f t="shared" si="24"/>
        <v>0</v>
      </c>
      <c r="S43" s="55">
        <f t="shared" si="24"/>
        <v>0</v>
      </c>
      <c r="T43" s="55">
        <f t="shared" si="24"/>
        <v>0</v>
      </c>
      <c r="U43" s="55">
        <f t="shared" si="24"/>
        <v>0</v>
      </c>
      <c r="V43" s="55">
        <f t="shared" si="24"/>
        <v>0</v>
      </c>
      <c r="W43" s="55"/>
      <c r="X43" s="55"/>
      <c r="Y43" s="62">
        <f t="shared" si="8"/>
        <v>1556000</v>
      </c>
      <c r="Z43" s="63">
        <f t="shared" si="20"/>
        <v>1088194.75</v>
      </c>
      <c r="AA43" s="99">
        <f t="shared" si="5"/>
        <v>69.93539524421594</v>
      </c>
    </row>
    <row r="44" spans="1:27" s="14" customFormat="1" ht="27.75" customHeight="1">
      <c r="A44" s="9" t="s">
        <v>213</v>
      </c>
      <c r="B44" s="50" t="s">
        <v>221</v>
      </c>
      <c r="C44" s="56">
        <v>5000</v>
      </c>
      <c r="D44" s="56">
        <v>1568.55</v>
      </c>
      <c r="E44" s="89">
        <f t="shared" si="0"/>
        <v>31.371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89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/>
      <c r="X44" s="56"/>
      <c r="Y44" s="104">
        <f t="shared" si="8"/>
        <v>5000</v>
      </c>
      <c r="Z44" s="66">
        <f>D44+K44</f>
        <v>1568.55</v>
      </c>
      <c r="AA44" s="99">
        <f>Z44/Y44*100</f>
        <v>31.371</v>
      </c>
    </row>
    <row r="45" spans="1:27" s="14" customFormat="1" ht="25.5" customHeight="1">
      <c r="A45" s="9" t="s">
        <v>217</v>
      </c>
      <c r="B45" s="50" t="s">
        <v>222</v>
      </c>
      <c r="C45" s="56">
        <v>90000</v>
      </c>
      <c r="D45" s="56">
        <v>46234.8</v>
      </c>
      <c r="E45" s="89">
        <f t="shared" si="0"/>
        <v>51.37200000000001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89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/>
      <c r="X45" s="56"/>
      <c r="Y45" s="104">
        <f t="shared" si="8"/>
        <v>90000</v>
      </c>
      <c r="Z45" s="66">
        <f>D45+K45</f>
        <v>46234.8</v>
      </c>
      <c r="AA45" s="99">
        <f>Z45/Y45*100</f>
        <v>51.37200000000001</v>
      </c>
    </row>
    <row r="46" spans="1:27" s="28" customFormat="1" ht="30.75" customHeight="1">
      <c r="A46" s="23" t="s">
        <v>111</v>
      </c>
      <c r="B46" s="50" t="s">
        <v>287</v>
      </c>
      <c r="C46" s="56">
        <v>1321000</v>
      </c>
      <c r="D46" s="56">
        <v>980020</v>
      </c>
      <c r="E46" s="89">
        <f>D46/C46*100</f>
        <v>74.1877365632097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89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/>
      <c r="X46" s="56"/>
      <c r="Y46" s="104">
        <f>C46+J46</f>
        <v>1321000</v>
      </c>
      <c r="Z46" s="66">
        <f>D46+K46</f>
        <v>980020</v>
      </c>
      <c r="AA46" s="99">
        <f>Z46/Y46*100</f>
        <v>74.1877365632097</v>
      </c>
    </row>
    <row r="47" spans="1:27" s="28" customFormat="1" ht="29.25" customHeight="1">
      <c r="A47" s="23" t="s">
        <v>218</v>
      </c>
      <c r="B47" s="50" t="s">
        <v>223</v>
      </c>
      <c r="C47" s="56">
        <v>140000</v>
      </c>
      <c r="D47" s="56">
        <v>60371.4</v>
      </c>
      <c r="E47" s="89">
        <f t="shared" si="0"/>
        <v>43.12242857142857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89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/>
      <c r="X47" s="56"/>
      <c r="Y47" s="104">
        <f t="shared" si="8"/>
        <v>140000</v>
      </c>
      <c r="Z47" s="66">
        <f>D47+K47</f>
        <v>60371.4</v>
      </c>
      <c r="AA47" s="99">
        <f>Z47/Y47*100</f>
        <v>43.12242857142857</v>
      </c>
    </row>
    <row r="48" spans="1:27" s="14" customFormat="1" ht="30" customHeight="1" hidden="1">
      <c r="A48" s="12" t="s">
        <v>65</v>
      </c>
      <c r="B48" s="40" t="s">
        <v>121</v>
      </c>
      <c r="C48" s="55">
        <f>SUM(C49:C56)</f>
        <v>0</v>
      </c>
      <c r="D48" s="55">
        <f>SUM(D49:D56)</f>
        <v>0</v>
      </c>
      <c r="E48" s="89" t="e">
        <f t="shared" si="0"/>
        <v>#DIV/0!</v>
      </c>
      <c r="F48" s="55">
        <f aca="true" t="shared" si="25" ref="F48:K48">SUM(F49:F56)</f>
        <v>0</v>
      </c>
      <c r="G48" s="55">
        <f t="shared" si="25"/>
        <v>0</v>
      </c>
      <c r="H48" s="55">
        <f t="shared" si="25"/>
        <v>0</v>
      </c>
      <c r="I48" s="55">
        <f t="shared" si="25"/>
        <v>0</v>
      </c>
      <c r="J48" s="55">
        <f t="shared" si="25"/>
        <v>0</v>
      </c>
      <c r="K48" s="55">
        <f t="shared" si="25"/>
        <v>0</v>
      </c>
      <c r="L48" s="89">
        <v>0</v>
      </c>
      <c r="M48" s="55">
        <f aca="true" t="shared" si="26" ref="M48:X48">SUM(M49:M56)</f>
        <v>0</v>
      </c>
      <c r="N48" s="55">
        <f t="shared" si="26"/>
        <v>0</v>
      </c>
      <c r="O48" s="55">
        <f t="shared" si="26"/>
        <v>0</v>
      </c>
      <c r="P48" s="55">
        <f t="shared" si="26"/>
        <v>0</v>
      </c>
      <c r="Q48" s="55">
        <f t="shared" si="26"/>
        <v>0</v>
      </c>
      <c r="R48" s="55">
        <f t="shared" si="26"/>
        <v>0</v>
      </c>
      <c r="S48" s="55">
        <f t="shared" si="26"/>
        <v>0</v>
      </c>
      <c r="T48" s="55">
        <f t="shared" si="26"/>
        <v>0</v>
      </c>
      <c r="U48" s="55">
        <f t="shared" si="26"/>
        <v>0</v>
      </c>
      <c r="V48" s="55">
        <f t="shared" si="26"/>
        <v>0</v>
      </c>
      <c r="W48" s="55">
        <f t="shared" si="26"/>
        <v>0</v>
      </c>
      <c r="X48" s="55">
        <f t="shared" si="26"/>
        <v>0</v>
      </c>
      <c r="Y48" s="62">
        <f t="shared" si="8"/>
        <v>0</v>
      </c>
      <c r="Z48" s="63">
        <f t="shared" si="20"/>
        <v>0</v>
      </c>
      <c r="AA48" s="99" t="e">
        <f t="shared" si="5"/>
        <v>#DIV/0!</v>
      </c>
    </row>
    <row r="49" spans="1:27" s="24" customFormat="1" ht="27.75" customHeight="1" hidden="1">
      <c r="A49" s="23" t="s">
        <v>67</v>
      </c>
      <c r="B49" s="41" t="s">
        <v>122</v>
      </c>
      <c r="C49" s="56">
        <v>0</v>
      </c>
      <c r="D49" s="56">
        <v>0</v>
      </c>
      <c r="E49" s="89" t="e">
        <f t="shared" si="0"/>
        <v>#DIV/0!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89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/>
      <c r="X49" s="56"/>
      <c r="Y49" s="104">
        <f t="shared" si="8"/>
        <v>0</v>
      </c>
      <c r="Z49" s="66">
        <f t="shared" si="20"/>
        <v>0</v>
      </c>
      <c r="AA49" s="99" t="e">
        <f t="shared" si="5"/>
        <v>#DIV/0!</v>
      </c>
    </row>
    <row r="50" spans="1:27" s="24" customFormat="1" ht="25.5" customHeight="1" hidden="1">
      <c r="A50" s="23" t="s">
        <v>68</v>
      </c>
      <c r="B50" s="41" t="s">
        <v>77</v>
      </c>
      <c r="C50" s="56">
        <v>0</v>
      </c>
      <c r="D50" s="56">
        <v>0</v>
      </c>
      <c r="E50" s="89" t="e">
        <f t="shared" si="0"/>
        <v>#DIV/0!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89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/>
      <c r="X50" s="56"/>
      <c r="Y50" s="104">
        <f t="shared" si="8"/>
        <v>0</v>
      </c>
      <c r="Z50" s="66">
        <f t="shared" si="20"/>
        <v>0</v>
      </c>
      <c r="AA50" s="99" t="e">
        <f t="shared" si="5"/>
        <v>#DIV/0!</v>
      </c>
    </row>
    <row r="51" spans="1:27" s="24" customFormat="1" ht="27" customHeight="1" hidden="1">
      <c r="A51" s="23" t="s">
        <v>69</v>
      </c>
      <c r="B51" s="48" t="s">
        <v>74</v>
      </c>
      <c r="C51" s="56">
        <v>0</v>
      </c>
      <c r="D51" s="56">
        <v>0</v>
      </c>
      <c r="E51" s="89" t="e">
        <f t="shared" si="0"/>
        <v>#DIV/0!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89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/>
      <c r="X51" s="56"/>
      <c r="Y51" s="104">
        <f aca="true" t="shared" si="27" ref="Y51:Y96">C51+J51</f>
        <v>0</v>
      </c>
      <c r="Z51" s="66">
        <f t="shared" si="20"/>
        <v>0</v>
      </c>
      <c r="AA51" s="99" t="e">
        <f t="shared" si="5"/>
        <v>#DIV/0!</v>
      </c>
    </row>
    <row r="52" spans="1:27" s="24" customFormat="1" ht="27" customHeight="1" hidden="1">
      <c r="A52" s="23" t="s">
        <v>70</v>
      </c>
      <c r="B52" s="48" t="s">
        <v>75</v>
      </c>
      <c r="C52" s="56">
        <v>0</v>
      </c>
      <c r="D52" s="56">
        <v>0</v>
      </c>
      <c r="E52" s="89" t="e">
        <f t="shared" si="0"/>
        <v>#DIV/0!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89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/>
      <c r="X52" s="56"/>
      <c r="Y52" s="104">
        <f t="shared" si="27"/>
        <v>0</v>
      </c>
      <c r="Z52" s="66">
        <f t="shared" si="20"/>
        <v>0</v>
      </c>
      <c r="AA52" s="99" t="e">
        <f t="shared" si="5"/>
        <v>#DIV/0!</v>
      </c>
    </row>
    <row r="53" spans="1:27" s="24" customFormat="1" ht="36" hidden="1">
      <c r="A53" s="27">
        <v>90407</v>
      </c>
      <c r="B53" s="48" t="s">
        <v>66</v>
      </c>
      <c r="C53" s="56">
        <v>0</v>
      </c>
      <c r="D53" s="56">
        <v>0</v>
      </c>
      <c r="E53" s="89" t="e">
        <f t="shared" si="0"/>
        <v>#DIV/0!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89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/>
      <c r="X53" s="56"/>
      <c r="Y53" s="104">
        <f t="shared" si="27"/>
        <v>0</v>
      </c>
      <c r="Z53" s="66">
        <f t="shared" si="20"/>
        <v>0</v>
      </c>
      <c r="AA53" s="99" t="e">
        <f t="shared" si="5"/>
        <v>#DIV/0!</v>
      </c>
    </row>
    <row r="54" spans="1:27" s="24" customFormat="1" ht="26.25" customHeight="1" hidden="1">
      <c r="A54" s="23" t="s">
        <v>71</v>
      </c>
      <c r="B54" s="41" t="s">
        <v>123</v>
      </c>
      <c r="C54" s="56">
        <v>0</v>
      </c>
      <c r="D54" s="56">
        <v>0</v>
      </c>
      <c r="E54" s="89" t="e">
        <f t="shared" si="0"/>
        <v>#DIV/0!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89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/>
      <c r="X54" s="56"/>
      <c r="Y54" s="104">
        <f t="shared" si="27"/>
        <v>0</v>
      </c>
      <c r="Z54" s="66">
        <f t="shared" si="20"/>
        <v>0</v>
      </c>
      <c r="AA54" s="99" t="e">
        <f t="shared" si="5"/>
        <v>#DIV/0!</v>
      </c>
    </row>
    <row r="55" spans="1:27" s="24" customFormat="1" ht="29.25" customHeight="1" hidden="1">
      <c r="A55" s="23" t="s">
        <v>72</v>
      </c>
      <c r="B55" s="41" t="s">
        <v>76</v>
      </c>
      <c r="C55" s="56">
        <v>0</v>
      </c>
      <c r="D55" s="56">
        <v>0</v>
      </c>
      <c r="E55" s="89" t="e">
        <f t="shared" si="0"/>
        <v>#DIV/0!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89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/>
      <c r="X55" s="56"/>
      <c r="Y55" s="104">
        <f t="shared" si="27"/>
        <v>0</v>
      </c>
      <c r="Z55" s="66">
        <f t="shared" si="20"/>
        <v>0</v>
      </c>
      <c r="AA55" s="99" t="e">
        <f t="shared" si="5"/>
        <v>#DIV/0!</v>
      </c>
    </row>
    <row r="56" spans="1:27" s="24" customFormat="1" ht="28.5" customHeight="1" hidden="1">
      <c r="A56" s="23" t="s">
        <v>73</v>
      </c>
      <c r="B56" s="41" t="s">
        <v>124</v>
      </c>
      <c r="C56" s="56">
        <v>0</v>
      </c>
      <c r="D56" s="56">
        <v>0</v>
      </c>
      <c r="E56" s="89" t="e">
        <f t="shared" si="0"/>
        <v>#DIV/0!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89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/>
      <c r="X56" s="56"/>
      <c r="Y56" s="104">
        <f t="shared" si="27"/>
        <v>0</v>
      </c>
      <c r="Z56" s="66">
        <f t="shared" si="20"/>
        <v>0</v>
      </c>
      <c r="AA56" s="99" t="e">
        <f t="shared" si="5"/>
        <v>#DIV/0!</v>
      </c>
    </row>
    <row r="57" spans="1:27" s="13" customFormat="1" ht="30" customHeight="1">
      <c r="A57" s="12" t="s">
        <v>78</v>
      </c>
      <c r="B57" s="51" t="s">
        <v>288</v>
      </c>
      <c r="C57" s="55">
        <v>25370</v>
      </c>
      <c r="D57" s="55">
        <v>18967.84</v>
      </c>
      <c r="E57" s="89">
        <f t="shared" si="0"/>
        <v>74.76484036263304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89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/>
      <c r="X57" s="55"/>
      <c r="Y57" s="62">
        <f t="shared" si="27"/>
        <v>25370</v>
      </c>
      <c r="Z57" s="63">
        <f t="shared" si="20"/>
        <v>18967.84</v>
      </c>
      <c r="AA57" s="99">
        <f t="shared" si="5"/>
        <v>74.76484036263304</v>
      </c>
    </row>
    <row r="58" spans="1:27" s="13" customFormat="1" ht="79.5" customHeight="1" hidden="1">
      <c r="A58" s="12" t="s">
        <v>79</v>
      </c>
      <c r="B58" s="40" t="s">
        <v>211</v>
      </c>
      <c r="C58" s="55">
        <f>C59+C60+C61+C62+C63</f>
        <v>0</v>
      </c>
      <c r="D58" s="55">
        <f>D59+D60+D61+D62+D63</f>
        <v>0</v>
      </c>
      <c r="E58" s="89" t="e">
        <f t="shared" si="0"/>
        <v>#DIV/0!</v>
      </c>
      <c r="F58" s="55">
        <f aca="true" t="shared" si="28" ref="F58:K58">F59+F60+F61+F62+F63</f>
        <v>0</v>
      </c>
      <c r="G58" s="55">
        <f t="shared" si="28"/>
        <v>0</v>
      </c>
      <c r="H58" s="55">
        <f t="shared" si="28"/>
        <v>0</v>
      </c>
      <c r="I58" s="55">
        <f t="shared" si="28"/>
        <v>0</v>
      </c>
      <c r="J58" s="55">
        <f t="shared" si="28"/>
        <v>0</v>
      </c>
      <c r="K58" s="55">
        <f t="shared" si="28"/>
        <v>0</v>
      </c>
      <c r="L58" s="89">
        <v>0</v>
      </c>
      <c r="M58" s="55">
        <f aca="true" t="shared" si="29" ref="M58:X58">M59+M60+M61+M62+M63</f>
        <v>0</v>
      </c>
      <c r="N58" s="55">
        <f t="shared" si="29"/>
        <v>0</v>
      </c>
      <c r="O58" s="55">
        <f t="shared" si="29"/>
        <v>0</v>
      </c>
      <c r="P58" s="55">
        <f t="shared" si="29"/>
        <v>0</v>
      </c>
      <c r="Q58" s="55">
        <f t="shared" si="29"/>
        <v>0</v>
      </c>
      <c r="R58" s="55">
        <f t="shared" si="29"/>
        <v>0</v>
      </c>
      <c r="S58" s="55">
        <f t="shared" si="29"/>
        <v>0</v>
      </c>
      <c r="T58" s="55">
        <f t="shared" si="29"/>
        <v>0</v>
      </c>
      <c r="U58" s="55">
        <f t="shared" si="29"/>
        <v>0</v>
      </c>
      <c r="V58" s="55">
        <f t="shared" si="29"/>
        <v>0</v>
      </c>
      <c r="W58" s="55">
        <f t="shared" si="29"/>
        <v>0</v>
      </c>
      <c r="X58" s="55">
        <f t="shared" si="29"/>
        <v>0</v>
      </c>
      <c r="Y58" s="62">
        <f t="shared" si="27"/>
        <v>0</v>
      </c>
      <c r="Z58" s="63">
        <f t="shared" si="20"/>
        <v>0</v>
      </c>
      <c r="AA58" s="99" t="e">
        <f t="shared" si="5"/>
        <v>#DIV/0!</v>
      </c>
    </row>
    <row r="59" spans="1:27" s="24" customFormat="1" ht="31.5" customHeight="1" hidden="1">
      <c r="A59" s="23" t="s">
        <v>125</v>
      </c>
      <c r="B59" s="41" t="s">
        <v>130</v>
      </c>
      <c r="C59" s="56">
        <v>0</v>
      </c>
      <c r="D59" s="56">
        <v>0</v>
      </c>
      <c r="E59" s="90" t="e">
        <f t="shared" si="0"/>
        <v>#DIV/0!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90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/>
      <c r="X59" s="56"/>
      <c r="Y59" s="62">
        <f t="shared" si="27"/>
        <v>0</v>
      </c>
      <c r="Z59" s="63">
        <f t="shared" si="20"/>
        <v>0</v>
      </c>
      <c r="AA59" s="99" t="e">
        <f t="shared" si="5"/>
        <v>#DIV/0!</v>
      </c>
    </row>
    <row r="60" spans="1:27" s="24" customFormat="1" ht="37.5" customHeight="1" hidden="1">
      <c r="A60" s="23" t="s">
        <v>126</v>
      </c>
      <c r="B60" s="41" t="s">
        <v>131</v>
      </c>
      <c r="C60" s="56">
        <v>0</v>
      </c>
      <c r="D60" s="56">
        <v>0</v>
      </c>
      <c r="E60" s="90" t="e">
        <f t="shared" si="0"/>
        <v>#DIV/0!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90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/>
      <c r="X60" s="56"/>
      <c r="Y60" s="62">
        <f t="shared" si="27"/>
        <v>0</v>
      </c>
      <c r="Z60" s="63">
        <f t="shared" si="20"/>
        <v>0</v>
      </c>
      <c r="AA60" s="99" t="e">
        <f t="shared" si="5"/>
        <v>#DIV/0!</v>
      </c>
    </row>
    <row r="61" spans="1:27" s="24" customFormat="1" ht="42" customHeight="1" hidden="1">
      <c r="A61" s="23" t="s">
        <v>127</v>
      </c>
      <c r="B61" s="41" t="s">
        <v>132</v>
      </c>
      <c r="C61" s="56">
        <v>0</v>
      </c>
      <c r="D61" s="56">
        <v>0</v>
      </c>
      <c r="E61" s="90" t="e">
        <f t="shared" si="0"/>
        <v>#DIV/0!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90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/>
      <c r="X61" s="56"/>
      <c r="Y61" s="62">
        <f t="shared" si="27"/>
        <v>0</v>
      </c>
      <c r="Z61" s="63">
        <f t="shared" si="20"/>
        <v>0</v>
      </c>
      <c r="AA61" s="99" t="e">
        <f t="shared" si="5"/>
        <v>#DIV/0!</v>
      </c>
    </row>
    <row r="62" spans="1:27" s="24" customFormat="1" ht="3.75" customHeight="1" hidden="1">
      <c r="A62" s="23" t="s">
        <v>128</v>
      </c>
      <c r="B62" s="41" t="s">
        <v>133</v>
      </c>
      <c r="C62" s="56">
        <v>0</v>
      </c>
      <c r="D62" s="56">
        <v>0</v>
      </c>
      <c r="E62" s="90" t="e">
        <f t="shared" si="0"/>
        <v>#DIV/0!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90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/>
      <c r="X62" s="56"/>
      <c r="Y62" s="62">
        <f t="shared" si="27"/>
        <v>0</v>
      </c>
      <c r="Z62" s="63">
        <f t="shared" si="20"/>
        <v>0</v>
      </c>
      <c r="AA62" s="99" t="e">
        <f t="shared" si="5"/>
        <v>#DIV/0!</v>
      </c>
    </row>
    <row r="63" spans="1:27" s="24" customFormat="1" ht="4.5" customHeight="1" hidden="1">
      <c r="A63" s="23" t="s">
        <v>129</v>
      </c>
      <c r="B63" s="41" t="s">
        <v>134</v>
      </c>
      <c r="C63" s="56">
        <v>0</v>
      </c>
      <c r="D63" s="56">
        <v>0</v>
      </c>
      <c r="E63" s="90" t="e">
        <f t="shared" si="0"/>
        <v>#DIV/0!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90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/>
      <c r="X63" s="56"/>
      <c r="Y63" s="62">
        <f t="shared" si="27"/>
        <v>0</v>
      </c>
      <c r="Z63" s="63">
        <f t="shared" si="20"/>
        <v>0</v>
      </c>
      <c r="AA63" s="99" t="e">
        <f t="shared" si="5"/>
        <v>#DIV/0!</v>
      </c>
    </row>
    <row r="64" spans="1:27" s="13" customFormat="1" ht="30.75" customHeight="1">
      <c r="A64" s="12" t="s">
        <v>80</v>
      </c>
      <c r="B64" s="40" t="s">
        <v>135</v>
      </c>
      <c r="C64" s="55">
        <v>48429</v>
      </c>
      <c r="D64" s="55">
        <v>31939.56</v>
      </c>
      <c r="E64" s="89">
        <f t="shared" si="0"/>
        <v>65.95131016539678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89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/>
      <c r="X64" s="55"/>
      <c r="Y64" s="62">
        <f t="shared" si="27"/>
        <v>48429</v>
      </c>
      <c r="Z64" s="63">
        <f t="shared" si="20"/>
        <v>31939.56</v>
      </c>
      <c r="AA64" s="99">
        <f t="shared" si="5"/>
        <v>65.95131016539678</v>
      </c>
    </row>
    <row r="65" spans="1:27" s="13" customFormat="1" ht="51" customHeight="1">
      <c r="A65" s="12" t="s">
        <v>81</v>
      </c>
      <c r="B65" s="40" t="s">
        <v>136</v>
      </c>
      <c r="C65" s="55">
        <f>C66</f>
        <v>5696250</v>
      </c>
      <c r="D65" s="55">
        <f>D66</f>
        <v>4221536.69</v>
      </c>
      <c r="E65" s="89">
        <f t="shared" si="0"/>
        <v>74.11080430107528</v>
      </c>
      <c r="F65" s="55">
        <f aca="true" t="shared" si="30" ref="F65:K65">F66</f>
        <v>5367700</v>
      </c>
      <c r="G65" s="55">
        <f t="shared" si="30"/>
        <v>4021957.92</v>
      </c>
      <c r="H65" s="55">
        <f t="shared" si="30"/>
        <v>145500</v>
      </c>
      <c r="I65" s="55">
        <f t="shared" si="30"/>
        <v>71245.36</v>
      </c>
      <c r="J65" s="55">
        <f t="shared" si="30"/>
        <v>55000</v>
      </c>
      <c r="K65" s="55">
        <f t="shared" si="30"/>
        <v>27772.23</v>
      </c>
      <c r="L65" s="89">
        <f>K65/J65*100</f>
        <v>50.494963636363636</v>
      </c>
      <c r="M65" s="55">
        <f aca="true" t="shared" si="31" ref="M65:X65">M66</f>
        <v>55000</v>
      </c>
      <c r="N65" s="55">
        <f t="shared" si="31"/>
        <v>27772.23</v>
      </c>
      <c r="O65" s="55">
        <f t="shared" si="31"/>
        <v>0</v>
      </c>
      <c r="P65" s="55">
        <f t="shared" si="31"/>
        <v>0</v>
      </c>
      <c r="Q65" s="55">
        <f t="shared" si="31"/>
        <v>0</v>
      </c>
      <c r="R65" s="55">
        <f t="shared" si="31"/>
        <v>0</v>
      </c>
      <c r="S65" s="55">
        <f t="shared" si="31"/>
        <v>0</v>
      </c>
      <c r="T65" s="55">
        <f t="shared" si="31"/>
        <v>0</v>
      </c>
      <c r="U65" s="55">
        <f t="shared" si="31"/>
        <v>0</v>
      </c>
      <c r="V65" s="55">
        <f t="shared" si="31"/>
        <v>0</v>
      </c>
      <c r="W65" s="55">
        <f t="shared" si="31"/>
        <v>0</v>
      </c>
      <c r="X65" s="55">
        <f t="shared" si="31"/>
        <v>0</v>
      </c>
      <c r="Y65" s="62">
        <f t="shared" si="27"/>
        <v>5751250</v>
      </c>
      <c r="Z65" s="63">
        <f t="shared" si="20"/>
        <v>4249308.920000001</v>
      </c>
      <c r="AA65" s="99">
        <f t="shared" si="5"/>
        <v>73.88496274722888</v>
      </c>
    </row>
    <row r="66" spans="1:27" s="28" customFormat="1" ht="48" customHeight="1">
      <c r="A66" s="23" t="s">
        <v>82</v>
      </c>
      <c r="B66" s="84" t="s">
        <v>286</v>
      </c>
      <c r="C66" s="56">
        <v>5696250</v>
      </c>
      <c r="D66" s="56">
        <v>4221536.69</v>
      </c>
      <c r="E66" s="90">
        <f t="shared" si="0"/>
        <v>74.11080430107528</v>
      </c>
      <c r="F66" s="56">
        <v>5367700</v>
      </c>
      <c r="G66" s="56">
        <v>4021957.92</v>
      </c>
      <c r="H66" s="56">
        <v>145500</v>
      </c>
      <c r="I66" s="56">
        <v>71245.36</v>
      </c>
      <c r="J66" s="56">
        <v>55000</v>
      </c>
      <c r="K66" s="56">
        <v>27772.23</v>
      </c>
      <c r="L66" s="90">
        <f>K66/J66*100</f>
        <v>50.494963636363636</v>
      </c>
      <c r="M66" s="56">
        <v>55000</v>
      </c>
      <c r="N66" s="56">
        <v>27772.23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/>
      <c r="V66" s="56">
        <v>0</v>
      </c>
      <c r="W66" s="56"/>
      <c r="X66" s="56"/>
      <c r="Y66" s="104">
        <f t="shared" si="27"/>
        <v>5751250</v>
      </c>
      <c r="Z66" s="63">
        <f t="shared" si="20"/>
        <v>4249308.920000001</v>
      </c>
      <c r="AA66" s="99">
        <f t="shared" si="5"/>
        <v>73.88496274722888</v>
      </c>
    </row>
    <row r="67" spans="1:27" s="13" customFormat="1" ht="24.75" customHeight="1">
      <c r="A67" s="12" t="s">
        <v>83</v>
      </c>
      <c r="B67" s="51" t="s">
        <v>87</v>
      </c>
      <c r="C67" s="55">
        <f>C68</f>
        <v>7850</v>
      </c>
      <c r="D67" s="55">
        <f>D68</f>
        <v>0</v>
      </c>
      <c r="E67" s="89">
        <f t="shared" si="0"/>
        <v>0</v>
      </c>
      <c r="F67" s="55">
        <f aca="true" t="shared" si="32" ref="F67:K67">F68</f>
        <v>0</v>
      </c>
      <c r="G67" s="55">
        <f t="shared" si="32"/>
        <v>0</v>
      </c>
      <c r="H67" s="55">
        <f t="shared" si="32"/>
        <v>0</v>
      </c>
      <c r="I67" s="55">
        <f t="shared" si="32"/>
        <v>0</v>
      </c>
      <c r="J67" s="55">
        <f t="shared" si="32"/>
        <v>0</v>
      </c>
      <c r="K67" s="55">
        <f t="shared" si="32"/>
        <v>0</v>
      </c>
      <c r="L67" s="89">
        <v>0</v>
      </c>
      <c r="M67" s="55">
        <f aca="true" t="shared" si="33" ref="M67:Z67">M68</f>
        <v>0</v>
      </c>
      <c r="N67" s="55">
        <f t="shared" si="33"/>
        <v>0</v>
      </c>
      <c r="O67" s="55">
        <f t="shared" si="33"/>
        <v>0</v>
      </c>
      <c r="P67" s="55">
        <f t="shared" si="33"/>
        <v>0</v>
      </c>
      <c r="Q67" s="55">
        <f t="shared" si="33"/>
        <v>0</v>
      </c>
      <c r="R67" s="55">
        <f t="shared" si="33"/>
        <v>0</v>
      </c>
      <c r="S67" s="55">
        <f t="shared" si="33"/>
        <v>0</v>
      </c>
      <c r="T67" s="55">
        <f t="shared" si="33"/>
        <v>0</v>
      </c>
      <c r="U67" s="55">
        <f t="shared" si="33"/>
        <v>0</v>
      </c>
      <c r="V67" s="55">
        <f t="shared" si="33"/>
        <v>0</v>
      </c>
      <c r="W67" s="55">
        <f t="shared" si="33"/>
        <v>0</v>
      </c>
      <c r="X67" s="55">
        <f t="shared" si="33"/>
        <v>0</v>
      </c>
      <c r="Y67" s="55">
        <f t="shared" si="33"/>
        <v>7850</v>
      </c>
      <c r="Z67" s="55">
        <f t="shared" si="33"/>
        <v>0</v>
      </c>
      <c r="AA67" s="99">
        <f t="shared" si="5"/>
        <v>0</v>
      </c>
    </row>
    <row r="68" spans="1:27" s="2" customFormat="1" ht="29.25" customHeight="1">
      <c r="A68" s="11" t="s">
        <v>84</v>
      </c>
      <c r="B68" s="45" t="s">
        <v>86</v>
      </c>
      <c r="C68" s="54">
        <v>7850</v>
      </c>
      <c r="D68" s="54">
        <v>0</v>
      </c>
      <c r="E68" s="91">
        <f t="shared" si="0"/>
        <v>0</v>
      </c>
      <c r="F68" s="54">
        <v>0</v>
      </c>
      <c r="G68" s="54">
        <v>0</v>
      </c>
      <c r="H68" s="54">
        <v>0</v>
      </c>
      <c r="I68" s="54">
        <v>0</v>
      </c>
      <c r="J68" s="54">
        <f>J71+J72</f>
        <v>0</v>
      </c>
      <c r="K68" s="54">
        <f>K71+K72</f>
        <v>0</v>
      </c>
      <c r="L68" s="91">
        <v>0</v>
      </c>
      <c r="M68" s="54">
        <f aca="true" t="shared" si="34" ref="M68:X68">M71+M72</f>
        <v>0</v>
      </c>
      <c r="N68" s="54">
        <f t="shared" si="34"/>
        <v>0</v>
      </c>
      <c r="O68" s="54">
        <f t="shared" si="34"/>
        <v>0</v>
      </c>
      <c r="P68" s="54">
        <f t="shared" si="34"/>
        <v>0</v>
      </c>
      <c r="Q68" s="54">
        <f t="shared" si="34"/>
        <v>0</v>
      </c>
      <c r="R68" s="54">
        <f t="shared" si="34"/>
        <v>0</v>
      </c>
      <c r="S68" s="54">
        <f t="shared" si="34"/>
        <v>0</v>
      </c>
      <c r="T68" s="54">
        <f t="shared" si="34"/>
        <v>0</v>
      </c>
      <c r="U68" s="54">
        <f t="shared" si="34"/>
        <v>0</v>
      </c>
      <c r="V68" s="54">
        <f t="shared" si="34"/>
        <v>0</v>
      </c>
      <c r="W68" s="54">
        <f t="shared" si="34"/>
        <v>0</v>
      </c>
      <c r="X68" s="54">
        <f t="shared" si="34"/>
        <v>0</v>
      </c>
      <c r="Y68" s="60">
        <f t="shared" si="27"/>
        <v>7850</v>
      </c>
      <c r="Z68" s="61">
        <f t="shared" si="20"/>
        <v>0</v>
      </c>
      <c r="AA68" s="98">
        <f t="shared" si="5"/>
        <v>0</v>
      </c>
    </row>
    <row r="69" spans="1:27" s="13" customFormat="1" ht="31.5" customHeight="1" hidden="1">
      <c r="A69" s="12" t="s">
        <v>137</v>
      </c>
      <c r="B69" s="40" t="s">
        <v>88</v>
      </c>
      <c r="C69" s="55">
        <f>C70</f>
        <v>0</v>
      </c>
      <c r="D69" s="55">
        <f>D70</f>
        <v>0</v>
      </c>
      <c r="E69" s="91" t="e">
        <f t="shared" si="0"/>
        <v>#DIV/0!</v>
      </c>
      <c r="F69" s="55">
        <f aca="true" t="shared" si="35" ref="F69:K69">F70</f>
        <v>0</v>
      </c>
      <c r="G69" s="55">
        <f t="shared" si="35"/>
        <v>0</v>
      </c>
      <c r="H69" s="55">
        <f t="shared" si="35"/>
        <v>0</v>
      </c>
      <c r="I69" s="55">
        <f t="shared" si="35"/>
        <v>0</v>
      </c>
      <c r="J69" s="55">
        <f t="shared" si="35"/>
        <v>0</v>
      </c>
      <c r="K69" s="55">
        <f t="shared" si="35"/>
        <v>0</v>
      </c>
      <c r="L69" s="91">
        <v>0</v>
      </c>
      <c r="M69" s="55">
        <f aca="true" t="shared" si="36" ref="M69:Z69">M70</f>
        <v>0</v>
      </c>
      <c r="N69" s="55">
        <f t="shared" si="36"/>
        <v>0</v>
      </c>
      <c r="O69" s="55">
        <f t="shared" si="36"/>
        <v>0</v>
      </c>
      <c r="P69" s="55">
        <f t="shared" si="36"/>
        <v>0</v>
      </c>
      <c r="Q69" s="55">
        <f t="shared" si="36"/>
        <v>0</v>
      </c>
      <c r="R69" s="55">
        <f t="shared" si="36"/>
        <v>0</v>
      </c>
      <c r="S69" s="55">
        <f t="shared" si="36"/>
        <v>0</v>
      </c>
      <c r="T69" s="55">
        <f t="shared" si="36"/>
        <v>0</v>
      </c>
      <c r="U69" s="55">
        <f t="shared" si="36"/>
        <v>0</v>
      </c>
      <c r="V69" s="55">
        <f t="shared" si="36"/>
        <v>0</v>
      </c>
      <c r="W69" s="55">
        <f t="shared" si="36"/>
        <v>0</v>
      </c>
      <c r="X69" s="55">
        <f t="shared" si="36"/>
        <v>0</v>
      </c>
      <c r="Y69" s="55">
        <f t="shared" si="36"/>
        <v>0</v>
      </c>
      <c r="Z69" s="55">
        <f t="shared" si="36"/>
        <v>0</v>
      </c>
      <c r="AA69" s="91" t="e">
        <f t="shared" si="5"/>
        <v>#DIV/0!</v>
      </c>
    </row>
    <row r="70" spans="1:27" s="24" customFormat="1" ht="29.25" customHeight="1" hidden="1">
      <c r="A70" s="23" t="s">
        <v>138</v>
      </c>
      <c r="B70" s="41" t="s">
        <v>139</v>
      </c>
      <c r="C70" s="56">
        <v>0</v>
      </c>
      <c r="D70" s="56">
        <v>0</v>
      </c>
      <c r="E70" s="90" t="e">
        <f t="shared" si="0"/>
        <v>#DIV/0!</v>
      </c>
      <c r="F70" s="56">
        <v>0</v>
      </c>
      <c r="G70" s="56">
        <v>0</v>
      </c>
      <c r="H70" s="56">
        <v>0</v>
      </c>
      <c r="I70" s="56">
        <v>0</v>
      </c>
      <c r="J70" s="56"/>
      <c r="K70" s="56"/>
      <c r="L70" s="90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104">
        <f t="shared" si="27"/>
        <v>0</v>
      </c>
      <c r="Z70" s="66">
        <f t="shared" si="20"/>
        <v>0</v>
      </c>
      <c r="AA70" s="90" t="e">
        <f t="shared" si="5"/>
        <v>#DIV/0!</v>
      </c>
    </row>
    <row r="71" spans="1:27" s="13" customFormat="1" ht="18.75" customHeight="1">
      <c r="A71" s="12" t="s">
        <v>85</v>
      </c>
      <c r="B71" s="40" t="s">
        <v>212</v>
      </c>
      <c r="C71" s="55">
        <f>C72</f>
        <v>57650</v>
      </c>
      <c r="D71" s="55">
        <f>D72</f>
        <v>0</v>
      </c>
      <c r="E71" s="89">
        <f t="shared" si="0"/>
        <v>0</v>
      </c>
      <c r="F71" s="55">
        <f aca="true" t="shared" si="37" ref="F71:K71">F72</f>
        <v>0</v>
      </c>
      <c r="G71" s="55">
        <f t="shared" si="37"/>
        <v>0</v>
      </c>
      <c r="H71" s="55">
        <f t="shared" si="37"/>
        <v>0</v>
      </c>
      <c r="I71" s="55">
        <f t="shared" si="37"/>
        <v>0</v>
      </c>
      <c r="J71" s="55">
        <f t="shared" si="37"/>
        <v>0</v>
      </c>
      <c r="K71" s="55">
        <f t="shared" si="37"/>
        <v>0</v>
      </c>
      <c r="L71" s="89">
        <v>0</v>
      </c>
      <c r="M71" s="55">
        <f aca="true" t="shared" si="38" ref="M71:Z71">M72</f>
        <v>0</v>
      </c>
      <c r="N71" s="55">
        <f t="shared" si="38"/>
        <v>0</v>
      </c>
      <c r="O71" s="55">
        <f t="shared" si="38"/>
        <v>0</v>
      </c>
      <c r="P71" s="55">
        <f t="shared" si="38"/>
        <v>0</v>
      </c>
      <c r="Q71" s="55">
        <f t="shared" si="38"/>
        <v>0</v>
      </c>
      <c r="R71" s="55">
        <f t="shared" si="38"/>
        <v>0</v>
      </c>
      <c r="S71" s="55">
        <f t="shared" si="38"/>
        <v>0</v>
      </c>
      <c r="T71" s="55">
        <f t="shared" si="38"/>
        <v>0</v>
      </c>
      <c r="U71" s="55">
        <f t="shared" si="38"/>
        <v>0</v>
      </c>
      <c r="V71" s="55">
        <f t="shared" si="38"/>
        <v>0</v>
      </c>
      <c r="W71" s="55">
        <f t="shared" si="38"/>
        <v>0</v>
      </c>
      <c r="X71" s="55">
        <f t="shared" si="38"/>
        <v>0</v>
      </c>
      <c r="Y71" s="55">
        <f t="shared" si="38"/>
        <v>57650</v>
      </c>
      <c r="Z71" s="55">
        <f t="shared" si="38"/>
        <v>0</v>
      </c>
      <c r="AA71" s="89">
        <f t="shared" si="5"/>
        <v>0</v>
      </c>
    </row>
    <row r="72" spans="1:27" s="24" customFormat="1" ht="39.75" customHeight="1">
      <c r="A72" s="23" t="s">
        <v>89</v>
      </c>
      <c r="B72" s="84" t="s">
        <v>140</v>
      </c>
      <c r="C72" s="56">
        <v>57650</v>
      </c>
      <c r="D72" s="56">
        <v>0</v>
      </c>
      <c r="E72" s="89">
        <f t="shared" si="0"/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89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/>
      <c r="X72" s="56"/>
      <c r="Y72" s="104">
        <f t="shared" si="27"/>
        <v>57650</v>
      </c>
      <c r="Z72" s="66">
        <f t="shared" si="20"/>
        <v>0</v>
      </c>
      <c r="AA72" s="89">
        <f t="shared" si="5"/>
        <v>0</v>
      </c>
    </row>
    <row r="73" spans="1:27" s="13" customFormat="1" ht="66.75" customHeight="1" hidden="1">
      <c r="A73" s="12" t="s">
        <v>90</v>
      </c>
      <c r="B73" s="40" t="s">
        <v>92</v>
      </c>
      <c r="C73" s="55"/>
      <c r="D73" s="55">
        <v>0</v>
      </c>
      <c r="E73" s="89" t="e">
        <f t="shared" si="0"/>
        <v>#DIV/0!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89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/>
      <c r="X73" s="55"/>
      <c r="Y73" s="62">
        <f t="shared" si="27"/>
        <v>0</v>
      </c>
      <c r="Z73" s="63">
        <f t="shared" si="20"/>
        <v>0</v>
      </c>
      <c r="AA73" s="89" t="e">
        <f t="shared" si="5"/>
        <v>#DIV/0!</v>
      </c>
    </row>
    <row r="74" spans="1:27" s="13" customFormat="1" ht="68.25" customHeight="1">
      <c r="A74" s="12" t="s">
        <v>91</v>
      </c>
      <c r="B74" s="40" t="s">
        <v>141</v>
      </c>
      <c r="C74" s="55">
        <v>850000</v>
      </c>
      <c r="D74" s="55">
        <v>820434.14</v>
      </c>
      <c r="E74" s="89">
        <f t="shared" si="0"/>
        <v>96.52166352941177</v>
      </c>
      <c r="F74" s="55">
        <f aca="true" t="shared" si="39" ref="F74:K74">F75+F76+F77</f>
        <v>0</v>
      </c>
      <c r="G74" s="55">
        <f t="shared" si="39"/>
        <v>0</v>
      </c>
      <c r="H74" s="55">
        <f t="shared" si="39"/>
        <v>0</v>
      </c>
      <c r="I74" s="55">
        <f t="shared" si="39"/>
        <v>0</v>
      </c>
      <c r="J74" s="55">
        <f t="shared" si="39"/>
        <v>0</v>
      </c>
      <c r="K74" s="55">
        <f t="shared" si="39"/>
        <v>0</v>
      </c>
      <c r="L74" s="89">
        <v>0</v>
      </c>
      <c r="M74" s="55">
        <f aca="true" t="shared" si="40" ref="M74:V74">M75+M76+M77</f>
        <v>0</v>
      </c>
      <c r="N74" s="55">
        <f t="shared" si="40"/>
        <v>0</v>
      </c>
      <c r="O74" s="55">
        <f t="shared" si="40"/>
        <v>0</v>
      </c>
      <c r="P74" s="55">
        <f t="shared" si="40"/>
        <v>0</v>
      </c>
      <c r="Q74" s="55">
        <f t="shared" si="40"/>
        <v>0</v>
      </c>
      <c r="R74" s="55">
        <f t="shared" si="40"/>
        <v>0</v>
      </c>
      <c r="S74" s="55">
        <f t="shared" si="40"/>
        <v>0</v>
      </c>
      <c r="T74" s="55">
        <f t="shared" si="40"/>
        <v>0</v>
      </c>
      <c r="U74" s="55">
        <f t="shared" si="40"/>
        <v>0</v>
      </c>
      <c r="V74" s="55">
        <f t="shared" si="40"/>
        <v>0</v>
      </c>
      <c r="W74" s="55"/>
      <c r="X74" s="55"/>
      <c r="Y74" s="62">
        <f t="shared" si="27"/>
        <v>850000</v>
      </c>
      <c r="Z74" s="63">
        <f t="shared" si="20"/>
        <v>820434.14</v>
      </c>
      <c r="AA74" s="89">
        <f t="shared" si="5"/>
        <v>96.52166352941177</v>
      </c>
    </row>
    <row r="75" spans="1:27" s="13" customFormat="1" ht="25.5" customHeight="1">
      <c r="A75" s="12" t="s">
        <v>142</v>
      </c>
      <c r="B75" s="40" t="s">
        <v>144</v>
      </c>
      <c r="C75" s="55">
        <f>C76+C77</f>
        <v>33921</v>
      </c>
      <c r="D75" s="55">
        <f>D76+D77</f>
        <v>32382.81</v>
      </c>
      <c r="E75" s="89">
        <f t="shared" si="0"/>
        <v>95.46537543114884</v>
      </c>
      <c r="F75" s="55">
        <f aca="true" t="shared" si="41" ref="F75:K75">F76+F77</f>
        <v>0</v>
      </c>
      <c r="G75" s="55">
        <f t="shared" si="41"/>
        <v>0</v>
      </c>
      <c r="H75" s="55">
        <f t="shared" si="41"/>
        <v>0</v>
      </c>
      <c r="I75" s="55">
        <f t="shared" si="41"/>
        <v>0</v>
      </c>
      <c r="J75" s="55">
        <f t="shared" si="41"/>
        <v>0</v>
      </c>
      <c r="K75" s="55">
        <f t="shared" si="41"/>
        <v>0</v>
      </c>
      <c r="L75" s="89">
        <v>0</v>
      </c>
      <c r="M75" s="55">
        <f aca="true" t="shared" si="42" ref="M75:Z75">M76+M77</f>
        <v>0</v>
      </c>
      <c r="N75" s="55">
        <f t="shared" si="42"/>
        <v>0</v>
      </c>
      <c r="O75" s="55">
        <f t="shared" si="42"/>
        <v>0</v>
      </c>
      <c r="P75" s="55">
        <f t="shared" si="42"/>
        <v>0</v>
      </c>
      <c r="Q75" s="55">
        <f t="shared" si="42"/>
        <v>0</v>
      </c>
      <c r="R75" s="55">
        <f t="shared" si="42"/>
        <v>0</v>
      </c>
      <c r="S75" s="55">
        <f t="shared" si="42"/>
        <v>0</v>
      </c>
      <c r="T75" s="55">
        <f t="shared" si="42"/>
        <v>0</v>
      </c>
      <c r="U75" s="55">
        <f t="shared" si="42"/>
        <v>0</v>
      </c>
      <c r="V75" s="55">
        <f t="shared" si="42"/>
        <v>0</v>
      </c>
      <c r="W75" s="55">
        <f t="shared" si="42"/>
        <v>0</v>
      </c>
      <c r="X75" s="55">
        <f t="shared" si="42"/>
        <v>0</v>
      </c>
      <c r="Y75" s="55">
        <f t="shared" si="42"/>
        <v>33921</v>
      </c>
      <c r="Z75" s="55">
        <f t="shared" si="42"/>
        <v>32382.81</v>
      </c>
      <c r="AA75" s="89">
        <f t="shared" si="5"/>
        <v>95.46537543114884</v>
      </c>
    </row>
    <row r="76" spans="1:27" s="24" customFormat="1" ht="39" customHeight="1">
      <c r="A76" s="23" t="s">
        <v>143</v>
      </c>
      <c r="B76" s="84" t="s">
        <v>145</v>
      </c>
      <c r="C76" s="56">
        <v>33921</v>
      </c>
      <c r="D76" s="56">
        <v>32382.81</v>
      </c>
      <c r="E76" s="89">
        <f t="shared" si="0"/>
        <v>95.46537543114884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89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/>
      <c r="X76" s="56"/>
      <c r="Y76" s="104">
        <f t="shared" si="27"/>
        <v>33921</v>
      </c>
      <c r="Z76" s="66">
        <f t="shared" si="20"/>
        <v>32382.81</v>
      </c>
      <c r="AA76" s="89">
        <f t="shared" si="5"/>
        <v>95.46537543114884</v>
      </c>
    </row>
    <row r="77" spans="1:27" s="24" customFormat="1" ht="27.75" customHeight="1" hidden="1">
      <c r="A77" s="23" t="s">
        <v>146</v>
      </c>
      <c r="B77" s="41" t="s">
        <v>147</v>
      </c>
      <c r="C77" s="56">
        <v>0</v>
      </c>
      <c r="D77" s="56">
        <v>0</v>
      </c>
      <c r="E77" s="89" t="e">
        <f t="shared" si="0"/>
        <v>#DIV/0!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89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/>
      <c r="X77" s="56"/>
      <c r="Y77" s="104">
        <f t="shared" si="27"/>
        <v>0</v>
      </c>
      <c r="Z77" s="66">
        <f t="shared" si="20"/>
        <v>0</v>
      </c>
      <c r="AA77" s="89" t="e">
        <f t="shared" si="5"/>
        <v>#DIV/0!</v>
      </c>
    </row>
    <row r="78" spans="1:27" s="13" customFormat="1" ht="41.25" customHeight="1" hidden="1">
      <c r="A78" s="12" t="s">
        <v>231</v>
      </c>
      <c r="B78" s="82" t="s">
        <v>238</v>
      </c>
      <c r="C78" s="55">
        <f>C79+C80</f>
        <v>0</v>
      </c>
      <c r="D78" s="55">
        <f>D79+D80</f>
        <v>0</v>
      </c>
      <c r="E78" s="89">
        <v>0</v>
      </c>
      <c r="F78" s="55">
        <f aca="true" t="shared" si="43" ref="F78:K78">F79+F80</f>
        <v>0</v>
      </c>
      <c r="G78" s="55">
        <f t="shared" si="43"/>
        <v>0</v>
      </c>
      <c r="H78" s="55">
        <f t="shared" si="43"/>
        <v>0</v>
      </c>
      <c r="I78" s="55">
        <f t="shared" si="43"/>
        <v>0</v>
      </c>
      <c r="J78" s="55">
        <f t="shared" si="43"/>
        <v>0</v>
      </c>
      <c r="K78" s="55">
        <f t="shared" si="43"/>
        <v>0</v>
      </c>
      <c r="L78" s="89">
        <v>0</v>
      </c>
      <c r="M78" s="55">
        <f aca="true" t="shared" si="44" ref="M78:V78">M79+M80</f>
        <v>0</v>
      </c>
      <c r="N78" s="55">
        <f t="shared" si="44"/>
        <v>0</v>
      </c>
      <c r="O78" s="55">
        <f t="shared" si="44"/>
        <v>0</v>
      </c>
      <c r="P78" s="55">
        <f t="shared" si="44"/>
        <v>0</v>
      </c>
      <c r="Q78" s="55">
        <f t="shared" si="44"/>
        <v>0</v>
      </c>
      <c r="R78" s="55">
        <f t="shared" si="44"/>
        <v>0</v>
      </c>
      <c r="S78" s="55">
        <f t="shared" si="44"/>
        <v>0</v>
      </c>
      <c r="T78" s="55">
        <f t="shared" si="44"/>
        <v>0</v>
      </c>
      <c r="U78" s="55">
        <f t="shared" si="44"/>
        <v>0</v>
      </c>
      <c r="V78" s="55">
        <f t="shared" si="44"/>
        <v>0</v>
      </c>
      <c r="W78" s="55"/>
      <c r="X78" s="55"/>
      <c r="Y78" s="62">
        <f t="shared" si="27"/>
        <v>0</v>
      </c>
      <c r="Z78" s="63">
        <f t="shared" si="20"/>
        <v>0</v>
      </c>
      <c r="AA78" s="99" t="e">
        <f t="shared" si="5"/>
        <v>#DIV/0!</v>
      </c>
    </row>
    <row r="79" spans="1:27" s="24" customFormat="1" ht="164.25" customHeight="1" hidden="1">
      <c r="A79" s="23" t="s">
        <v>232</v>
      </c>
      <c r="B79" s="112" t="s">
        <v>239</v>
      </c>
      <c r="C79" s="56">
        <v>0</v>
      </c>
      <c r="D79" s="56">
        <v>0</v>
      </c>
      <c r="E79" s="90">
        <v>0</v>
      </c>
      <c r="F79" s="56">
        <v>0</v>
      </c>
      <c r="G79" s="56">
        <v>0</v>
      </c>
      <c r="H79" s="56">
        <v>0</v>
      </c>
      <c r="I79" s="56">
        <v>0</v>
      </c>
      <c r="J79" s="56"/>
      <c r="K79" s="56"/>
      <c r="L79" s="89" t="e">
        <f>K79/J79*100</f>
        <v>#DIV/0!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/>
      <c r="T79" s="56"/>
      <c r="U79" s="56"/>
      <c r="V79" s="56"/>
      <c r="W79" s="56"/>
      <c r="X79" s="56"/>
      <c r="Y79" s="104">
        <f t="shared" si="27"/>
        <v>0</v>
      </c>
      <c r="Z79" s="66">
        <f t="shared" si="20"/>
        <v>0</v>
      </c>
      <c r="AA79" s="89" t="e">
        <f t="shared" si="5"/>
        <v>#DIV/0!</v>
      </c>
    </row>
    <row r="80" spans="1:27" s="24" customFormat="1" ht="138.75" customHeight="1" hidden="1">
      <c r="A80" s="23" t="s">
        <v>233</v>
      </c>
      <c r="B80" s="41" t="s">
        <v>240</v>
      </c>
      <c r="C80" s="56">
        <v>0</v>
      </c>
      <c r="D80" s="56">
        <v>0</v>
      </c>
      <c r="E80" s="90">
        <v>0</v>
      </c>
      <c r="F80" s="56">
        <v>0</v>
      </c>
      <c r="G80" s="56">
        <v>0</v>
      </c>
      <c r="H80" s="56">
        <v>0</v>
      </c>
      <c r="I80" s="56">
        <v>0</v>
      </c>
      <c r="J80" s="56"/>
      <c r="K80" s="56"/>
      <c r="L80" s="89" t="e">
        <f>K80/J80*100</f>
        <v>#DIV/0!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/>
      <c r="T80" s="56"/>
      <c r="U80" s="56"/>
      <c r="V80" s="56"/>
      <c r="W80" s="56"/>
      <c r="X80" s="56"/>
      <c r="Y80" s="104">
        <f t="shared" si="27"/>
        <v>0</v>
      </c>
      <c r="Z80" s="66">
        <f t="shared" si="20"/>
        <v>0</v>
      </c>
      <c r="AA80" s="89" t="e">
        <f t="shared" si="5"/>
        <v>#DIV/0!</v>
      </c>
    </row>
    <row r="81" spans="1:27" s="13" customFormat="1" ht="17.25" customHeight="1">
      <c r="A81" s="12" t="s">
        <v>148</v>
      </c>
      <c r="B81" s="40" t="s">
        <v>150</v>
      </c>
      <c r="C81" s="55">
        <f>C82</f>
        <v>430000</v>
      </c>
      <c r="D81" s="55">
        <f>D82</f>
        <v>270453.42</v>
      </c>
      <c r="E81" s="92">
        <f t="shared" si="0"/>
        <v>62.89614418604651</v>
      </c>
      <c r="F81" s="55">
        <f>F82</f>
        <v>0</v>
      </c>
      <c r="G81" s="55">
        <f>G82</f>
        <v>0</v>
      </c>
      <c r="H81" s="55">
        <f>H82</f>
        <v>0</v>
      </c>
      <c r="I81" s="55">
        <f>I82</f>
        <v>0</v>
      </c>
      <c r="J81" s="55">
        <f>J82</f>
        <v>0</v>
      </c>
      <c r="K81" s="55">
        <v>0</v>
      </c>
      <c r="L81" s="92">
        <v>0</v>
      </c>
      <c r="M81" s="55">
        <f aca="true" t="shared" si="45" ref="M81:Z81">M82</f>
        <v>0</v>
      </c>
      <c r="N81" s="55">
        <v>0</v>
      </c>
      <c r="O81" s="55">
        <f t="shared" si="45"/>
        <v>0</v>
      </c>
      <c r="P81" s="55">
        <f t="shared" si="45"/>
        <v>0</v>
      </c>
      <c r="Q81" s="55">
        <f t="shared" si="45"/>
        <v>0</v>
      </c>
      <c r="R81" s="55">
        <f t="shared" si="45"/>
        <v>0</v>
      </c>
      <c r="S81" s="55">
        <f t="shared" si="45"/>
        <v>0</v>
      </c>
      <c r="T81" s="55">
        <f t="shared" si="45"/>
        <v>0</v>
      </c>
      <c r="U81" s="55">
        <f t="shared" si="45"/>
        <v>0</v>
      </c>
      <c r="V81" s="55">
        <f t="shared" si="45"/>
        <v>0</v>
      </c>
      <c r="W81" s="55">
        <f t="shared" si="45"/>
        <v>0</v>
      </c>
      <c r="X81" s="55">
        <f t="shared" si="45"/>
        <v>0</v>
      </c>
      <c r="Y81" s="55">
        <f t="shared" si="45"/>
        <v>430000</v>
      </c>
      <c r="Z81" s="55">
        <f t="shared" si="45"/>
        <v>270453.42</v>
      </c>
      <c r="AA81" s="100">
        <f t="shared" si="5"/>
        <v>62.89614418604651</v>
      </c>
    </row>
    <row r="82" spans="1:27" s="79" customFormat="1" ht="27.75" customHeight="1">
      <c r="A82" s="78" t="s">
        <v>149</v>
      </c>
      <c r="B82" s="41" t="s">
        <v>151</v>
      </c>
      <c r="C82" s="104">
        <v>430000</v>
      </c>
      <c r="D82" s="104">
        <v>270453.42</v>
      </c>
      <c r="E82" s="106">
        <f t="shared" si="0"/>
        <v>62.89614418604651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6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/>
      <c r="X82" s="104"/>
      <c r="Y82" s="104">
        <f t="shared" si="27"/>
        <v>430000</v>
      </c>
      <c r="Z82" s="107">
        <f t="shared" si="20"/>
        <v>270453.42</v>
      </c>
      <c r="AA82" s="108">
        <f t="shared" si="5"/>
        <v>62.89614418604651</v>
      </c>
    </row>
    <row r="83" spans="1:27" s="72" customFormat="1" ht="21" customHeight="1">
      <c r="A83" s="68" t="s">
        <v>93</v>
      </c>
      <c r="B83" s="69" t="s">
        <v>16</v>
      </c>
      <c r="C83" s="70">
        <f>C84+C85+C86+C87</f>
        <v>10047311</v>
      </c>
      <c r="D83" s="70">
        <f>D84+D85+D86+D87</f>
        <v>4969865.96</v>
      </c>
      <c r="E83" s="87">
        <f t="shared" si="0"/>
        <v>49.4646374537426</v>
      </c>
      <c r="F83" s="70">
        <f aca="true" t="shared" si="46" ref="F83:K83">F84+F85+F86+F87</f>
        <v>7591723</v>
      </c>
      <c r="G83" s="70">
        <f t="shared" si="46"/>
        <v>4182255.45</v>
      </c>
      <c r="H83" s="70">
        <f t="shared" si="46"/>
        <v>1833827</v>
      </c>
      <c r="I83" s="70">
        <f t="shared" si="46"/>
        <v>661075.24</v>
      </c>
      <c r="J83" s="70">
        <f t="shared" si="46"/>
        <v>423500</v>
      </c>
      <c r="K83" s="70">
        <f t="shared" si="46"/>
        <v>74137.87</v>
      </c>
      <c r="L83" s="87">
        <f aca="true" t="shared" si="47" ref="L83:L90">K83/J83*100</f>
        <v>17.505990554899643</v>
      </c>
      <c r="M83" s="70">
        <f aca="true" t="shared" si="48" ref="M83:Z83">M84+M85+M86+M87</f>
        <v>397200</v>
      </c>
      <c r="N83" s="70">
        <f t="shared" si="48"/>
        <v>39986.6</v>
      </c>
      <c r="O83" s="70">
        <f t="shared" si="48"/>
        <v>122000</v>
      </c>
      <c r="P83" s="70">
        <f t="shared" si="48"/>
        <v>13941.6</v>
      </c>
      <c r="Q83" s="70">
        <f t="shared" si="48"/>
        <v>172000</v>
      </c>
      <c r="R83" s="70">
        <f t="shared" si="48"/>
        <v>0</v>
      </c>
      <c r="S83" s="70">
        <f t="shared" si="48"/>
        <v>26300</v>
      </c>
      <c r="T83" s="70">
        <f t="shared" si="48"/>
        <v>34151.27</v>
      </c>
      <c r="U83" s="70">
        <f t="shared" si="48"/>
        <v>20000</v>
      </c>
      <c r="V83" s="70">
        <f t="shared" si="48"/>
        <v>0</v>
      </c>
      <c r="W83" s="70">
        <f t="shared" si="48"/>
        <v>0</v>
      </c>
      <c r="X83" s="70">
        <f t="shared" si="48"/>
        <v>0</v>
      </c>
      <c r="Y83" s="70">
        <f t="shared" si="48"/>
        <v>10470811</v>
      </c>
      <c r="Z83" s="70">
        <f t="shared" si="48"/>
        <v>5044003.83</v>
      </c>
      <c r="AA83" s="96">
        <f t="shared" si="5"/>
        <v>48.17204541271923</v>
      </c>
    </row>
    <row r="84" spans="1:27" s="2" customFormat="1" ht="17.25" customHeight="1">
      <c r="A84" s="11" t="s">
        <v>152</v>
      </c>
      <c r="B84" s="42" t="s">
        <v>153</v>
      </c>
      <c r="C84" s="54">
        <v>911904</v>
      </c>
      <c r="D84" s="54">
        <v>568858.11</v>
      </c>
      <c r="E84" s="91">
        <f t="shared" si="0"/>
        <v>62.38135922202337</v>
      </c>
      <c r="F84" s="54">
        <v>653600</v>
      </c>
      <c r="G84" s="54">
        <v>478605.83</v>
      </c>
      <c r="H84" s="54">
        <v>184493</v>
      </c>
      <c r="I84" s="54">
        <v>73171.07</v>
      </c>
      <c r="J84" s="54">
        <v>32000</v>
      </c>
      <c r="K84" s="54">
        <v>36749.27</v>
      </c>
      <c r="L84" s="88">
        <f t="shared" si="47"/>
        <v>114.84146874999999</v>
      </c>
      <c r="M84" s="54">
        <v>5700</v>
      </c>
      <c r="N84" s="54">
        <v>2598</v>
      </c>
      <c r="O84" s="54">
        <v>0</v>
      </c>
      <c r="P84" s="54">
        <v>0</v>
      </c>
      <c r="Q84" s="54">
        <v>0</v>
      </c>
      <c r="R84" s="54">
        <v>0</v>
      </c>
      <c r="S84" s="54">
        <v>26300</v>
      </c>
      <c r="T84" s="54">
        <v>34151.27</v>
      </c>
      <c r="U84" s="54">
        <v>20000</v>
      </c>
      <c r="V84" s="54">
        <v>0</v>
      </c>
      <c r="W84" s="54"/>
      <c r="X84" s="54"/>
      <c r="Y84" s="60">
        <f t="shared" si="27"/>
        <v>943904</v>
      </c>
      <c r="Z84" s="61">
        <f t="shared" si="20"/>
        <v>605607.38</v>
      </c>
      <c r="AA84" s="97">
        <f t="shared" si="5"/>
        <v>64.15984888293725</v>
      </c>
    </row>
    <row r="85" spans="1:27" s="2" customFormat="1" ht="18.75" customHeight="1">
      <c r="A85" s="11" t="s">
        <v>154</v>
      </c>
      <c r="B85" s="42" t="s">
        <v>155</v>
      </c>
      <c r="C85" s="54">
        <v>1285214</v>
      </c>
      <c r="D85" s="54">
        <v>712277.96</v>
      </c>
      <c r="E85" s="91">
        <f t="shared" si="0"/>
        <v>55.42096180091408</v>
      </c>
      <c r="F85" s="54">
        <v>983850</v>
      </c>
      <c r="G85" s="54">
        <v>576683.95</v>
      </c>
      <c r="H85" s="54">
        <v>235814</v>
      </c>
      <c r="I85" s="54">
        <v>107772.46</v>
      </c>
      <c r="J85" s="54">
        <v>47000</v>
      </c>
      <c r="K85" s="54">
        <v>14212.8</v>
      </c>
      <c r="L85" s="88">
        <f t="shared" si="47"/>
        <v>30.240000000000002</v>
      </c>
      <c r="M85" s="54">
        <v>47000</v>
      </c>
      <c r="N85" s="54">
        <v>14212.8</v>
      </c>
      <c r="O85" s="54">
        <v>12200</v>
      </c>
      <c r="P85" s="54">
        <v>0</v>
      </c>
      <c r="Q85" s="54">
        <v>13100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/>
      <c r="X85" s="54"/>
      <c r="Y85" s="60">
        <f t="shared" si="27"/>
        <v>1332214</v>
      </c>
      <c r="Z85" s="61">
        <f t="shared" si="20"/>
        <v>726490.76</v>
      </c>
      <c r="AA85" s="97">
        <f t="shared" si="5"/>
        <v>54.53258710687622</v>
      </c>
    </row>
    <row r="86" spans="1:27" s="2" customFormat="1" ht="30.75" customHeight="1">
      <c r="A86" s="11" t="s">
        <v>94</v>
      </c>
      <c r="B86" s="42" t="s">
        <v>156</v>
      </c>
      <c r="C86" s="54">
        <v>4677070</v>
      </c>
      <c r="D86" s="54">
        <v>2236521.45</v>
      </c>
      <c r="E86" s="91">
        <f t="shared" si="0"/>
        <v>47.81885774640961</v>
      </c>
      <c r="F86" s="54">
        <v>3177800</v>
      </c>
      <c r="G86" s="54">
        <v>1727715.89</v>
      </c>
      <c r="H86" s="54">
        <v>1355370</v>
      </c>
      <c r="I86" s="54">
        <v>455873.45</v>
      </c>
      <c r="J86" s="54">
        <v>342500</v>
      </c>
      <c r="K86" s="54">
        <v>23175.8</v>
      </c>
      <c r="L86" s="88">
        <f t="shared" si="47"/>
        <v>6.766656934306569</v>
      </c>
      <c r="M86" s="54">
        <v>342500</v>
      </c>
      <c r="N86" s="54">
        <v>23175.8</v>
      </c>
      <c r="O86" s="54">
        <v>109800</v>
      </c>
      <c r="P86" s="54">
        <v>13941.6</v>
      </c>
      <c r="Q86" s="54">
        <v>158900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/>
      <c r="X86" s="54"/>
      <c r="Y86" s="60">
        <f t="shared" si="27"/>
        <v>5019570</v>
      </c>
      <c r="Z86" s="61">
        <f t="shared" si="20"/>
        <v>2259697.25</v>
      </c>
      <c r="AA86" s="97">
        <f t="shared" si="5"/>
        <v>45.01774554394101</v>
      </c>
    </row>
    <row r="87" spans="1:27" s="2" customFormat="1" ht="19.5" customHeight="1">
      <c r="A87" s="11" t="s">
        <v>157</v>
      </c>
      <c r="B87" s="42" t="s">
        <v>158</v>
      </c>
      <c r="C87" s="54">
        <f>C88+C89</f>
        <v>3173123</v>
      </c>
      <c r="D87" s="54">
        <f>D88+D89</f>
        <v>1452208.44</v>
      </c>
      <c r="E87" s="91">
        <f>D87/C87*100</f>
        <v>45.7659044417755</v>
      </c>
      <c r="F87" s="54">
        <f aca="true" t="shared" si="49" ref="F87:K87">F88+F89</f>
        <v>2776473</v>
      </c>
      <c r="G87" s="54">
        <f t="shared" si="49"/>
        <v>1399249.78</v>
      </c>
      <c r="H87" s="54">
        <f t="shared" si="49"/>
        <v>58150</v>
      </c>
      <c r="I87" s="54">
        <f t="shared" si="49"/>
        <v>24258.26</v>
      </c>
      <c r="J87" s="54">
        <f>J88+J89</f>
        <v>2000</v>
      </c>
      <c r="K87" s="54">
        <f t="shared" si="49"/>
        <v>0</v>
      </c>
      <c r="L87" s="88">
        <f t="shared" si="47"/>
        <v>0</v>
      </c>
      <c r="M87" s="54">
        <f>M88+M89</f>
        <v>2000</v>
      </c>
      <c r="N87" s="54">
        <f aca="true" t="shared" si="50" ref="N87:Z87">N88+N89</f>
        <v>0</v>
      </c>
      <c r="O87" s="54">
        <f t="shared" si="50"/>
        <v>0</v>
      </c>
      <c r="P87" s="54">
        <f t="shared" si="50"/>
        <v>0</v>
      </c>
      <c r="Q87" s="54">
        <f t="shared" si="50"/>
        <v>0</v>
      </c>
      <c r="R87" s="54">
        <f t="shared" si="50"/>
        <v>0</v>
      </c>
      <c r="S87" s="54">
        <f t="shared" si="50"/>
        <v>0</v>
      </c>
      <c r="T87" s="54">
        <f t="shared" si="50"/>
        <v>0</v>
      </c>
      <c r="U87" s="54">
        <f t="shared" si="50"/>
        <v>0</v>
      </c>
      <c r="V87" s="54">
        <f t="shared" si="50"/>
        <v>0</v>
      </c>
      <c r="W87" s="54">
        <f t="shared" si="50"/>
        <v>0</v>
      </c>
      <c r="X87" s="54">
        <f t="shared" si="50"/>
        <v>0</v>
      </c>
      <c r="Y87" s="54">
        <f t="shared" si="50"/>
        <v>3175123</v>
      </c>
      <c r="Z87" s="54">
        <f t="shared" si="50"/>
        <v>1452208.44</v>
      </c>
      <c r="AA87" s="97">
        <f>Z87/Y87*100</f>
        <v>45.73707664238519</v>
      </c>
    </row>
    <row r="88" spans="1:27" s="24" customFormat="1" ht="25.5" customHeight="1">
      <c r="A88" s="23" t="s">
        <v>159</v>
      </c>
      <c r="B88" s="84" t="s">
        <v>161</v>
      </c>
      <c r="C88" s="56">
        <v>2912123</v>
      </c>
      <c r="D88" s="56">
        <v>1452208.44</v>
      </c>
      <c r="E88" s="91">
        <f t="shared" si="0"/>
        <v>49.86768896780802</v>
      </c>
      <c r="F88" s="56">
        <v>2776473</v>
      </c>
      <c r="G88" s="54">
        <v>1399249.78</v>
      </c>
      <c r="H88" s="56">
        <v>58150</v>
      </c>
      <c r="I88" s="54">
        <v>24258.26</v>
      </c>
      <c r="J88" s="56">
        <v>2000</v>
      </c>
      <c r="K88" s="56">
        <v>0</v>
      </c>
      <c r="L88" s="88">
        <f t="shared" si="47"/>
        <v>0</v>
      </c>
      <c r="M88" s="56">
        <v>2000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/>
      <c r="X88" s="56"/>
      <c r="Y88" s="104">
        <f t="shared" si="27"/>
        <v>2914123</v>
      </c>
      <c r="Z88" s="66">
        <f t="shared" si="20"/>
        <v>1452208.44</v>
      </c>
      <c r="AA88" s="90">
        <f>Z88/Y88*100</f>
        <v>49.83346413311998</v>
      </c>
    </row>
    <row r="89" spans="1:27" s="24" customFormat="1" ht="20.25" customHeight="1">
      <c r="A89" s="23" t="s">
        <v>160</v>
      </c>
      <c r="B89" s="84" t="s">
        <v>162</v>
      </c>
      <c r="C89" s="56">
        <v>261000</v>
      </c>
      <c r="D89" s="56">
        <v>0</v>
      </c>
      <c r="E89" s="91">
        <f t="shared" si="0"/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88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/>
      <c r="X89" s="56"/>
      <c r="Y89" s="104">
        <f t="shared" si="27"/>
        <v>261000</v>
      </c>
      <c r="Z89" s="66">
        <f t="shared" si="20"/>
        <v>0</v>
      </c>
      <c r="AA89" s="90">
        <f>Z89/Y89*100</f>
        <v>0</v>
      </c>
    </row>
    <row r="90" spans="1:27" s="67" customFormat="1" ht="18.75" customHeight="1">
      <c r="A90" s="68" t="s">
        <v>95</v>
      </c>
      <c r="B90" s="71" t="s">
        <v>163</v>
      </c>
      <c r="C90" s="70">
        <f>C91+C93+C95</f>
        <v>3896792</v>
      </c>
      <c r="D90" s="70">
        <f>D91+D93+D95</f>
        <v>2386190.71</v>
      </c>
      <c r="E90" s="87">
        <f>D90/C90*100</f>
        <v>61.23474668393899</v>
      </c>
      <c r="F90" s="70">
        <f aca="true" t="shared" si="51" ref="F90:K90">F91+F93+F95</f>
        <v>2800800</v>
      </c>
      <c r="G90" s="70">
        <f t="shared" si="51"/>
        <v>1876627.56</v>
      </c>
      <c r="H90" s="70">
        <f t="shared" si="51"/>
        <v>119400</v>
      </c>
      <c r="I90" s="70">
        <f t="shared" si="51"/>
        <v>421.8</v>
      </c>
      <c r="J90" s="70">
        <f t="shared" si="51"/>
        <v>22000</v>
      </c>
      <c r="K90" s="70">
        <f t="shared" si="51"/>
        <v>14202.86</v>
      </c>
      <c r="L90" s="87">
        <f t="shared" si="47"/>
        <v>64.55845454545455</v>
      </c>
      <c r="M90" s="70">
        <f aca="true" t="shared" si="52" ref="M90:Z90">M91+M93+M95</f>
        <v>22000</v>
      </c>
      <c r="N90" s="70">
        <f t="shared" si="52"/>
        <v>14202.86</v>
      </c>
      <c r="O90" s="70">
        <f t="shared" si="52"/>
        <v>0</v>
      </c>
      <c r="P90" s="70">
        <f t="shared" si="52"/>
        <v>6788.68</v>
      </c>
      <c r="Q90" s="70">
        <f t="shared" si="52"/>
        <v>12000</v>
      </c>
      <c r="R90" s="70">
        <f t="shared" si="52"/>
        <v>7414.18</v>
      </c>
      <c r="S90" s="70">
        <f t="shared" si="52"/>
        <v>0</v>
      </c>
      <c r="T90" s="70">
        <f t="shared" si="52"/>
        <v>0</v>
      </c>
      <c r="U90" s="70">
        <f t="shared" si="52"/>
        <v>0</v>
      </c>
      <c r="V90" s="70">
        <f t="shared" si="52"/>
        <v>0</v>
      </c>
      <c r="W90" s="70">
        <f t="shared" si="52"/>
        <v>0</v>
      </c>
      <c r="X90" s="70">
        <f t="shared" si="52"/>
        <v>0</v>
      </c>
      <c r="Y90" s="70">
        <f t="shared" si="52"/>
        <v>3918792</v>
      </c>
      <c r="Z90" s="70">
        <f t="shared" si="52"/>
        <v>2400393.5700000003</v>
      </c>
      <c r="AA90" s="96">
        <f>Z90/Y90*100</f>
        <v>61.25340589651097</v>
      </c>
    </row>
    <row r="91" spans="1:27" s="13" customFormat="1" ht="19.5" customHeight="1">
      <c r="A91" s="12" t="s">
        <v>96</v>
      </c>
      <c r="B91" s="52" t="s">
        <v>103</v>
      </c>
      <c r="C91" s="55">
        <f>C92</f>
        <v>188092</v>
      </c>
      <c r="D91" s="55">
        <f>D92</f>
        <v>57602</v>
      </c>
      <c r="E91" s="89">
        <f t="shared" si="0"/>
        <v>30.624375305701466</v>
      </c>
      <c r="F91" s="55">
        <f aca="true" t="shared" si="53" ref="F91:K91">F92</f>
        <v>0</v>
      </c>
      <c r="G91" s="55">
        <f t="shared" si="53"/>
        <v>0</v>
      </c>
      <c r="H91" s="55">
        <f t="shared" si="53"/>
        <v>0</v>
      </c>
      <c r="I91" s="55">
        <f t="shared" si="53"/>
        <v>0</v>
      </c>
      <c r="J91" s="55">
        <f t="shared" si="53"/>
        <v>0</v>
      </c>
      <c r="K91" s="55">
        <f t="shared" si="53"/>
        <v>0</v>
      </c>
      <c r="L91" s="89">
        <v>0</v>
      </c>
      <c r="M91" s="55">
        <f aca="true" t="shared" si="54" ref="M91:Z91">M92</f>
        <v>0</v>
      </c>
      <c r="N91" s="55">
        <f t="shared" si="54"/>
        <v>0</v>
      </c>
      <c r="O91" s="55">
        <f t="shared" si="54"/>
        <v>0</v>
      </c>
      <c r="P91" s="55">
        <f t="shared" si="54"/>
        <v>0</v>
      </c>
      <c r="Q91" s="55">
        <f t="shared" si="54"/>
        <v>0</v>
      </c>
      <c r="R91" s="55">
        <f t="shared" si="54"/>
        <v>0</v>
      </c>
      <c r="S91" s="55">
        <f t="shared" si="54"/>
        <v>0</v>
      </c>
      <c r="T91" s="55">
        <f t="shared" si="54"/>
        <v>0</v>
      </c>
      <c r="U91" s="55">
        <f t="shared" si="54"/>
        <v>0</v>
      </c>
      <c r="V91" s="55">
        <f t="shared" si="54"/>
        <v>0</v>
      </c>
      <c r="W91" s="55">
        <f t="shared" si="54"/>
        <v>0</v>
      </c>
      <c r="X91" s="55">
        <f t="shared" si="54"/>
        <v>0</v>
      </c>
      <c r="Y91" s="55">
        <f t="shared" si="54"/>
        <v>188092</v>
      </c>
      <c r="Z91" s="55">
        <f t="shared" si="54"/>
        <v>57602</v>
      </c>
      <c r="AA91" s="99">
        <f t="shared" si="5"/>
        <v>30.624375305701466</v>
      </c>
    </row>
    <row r="92" spans="1:27" s="2" customFormat="1" ht="27" customHeight="1">
      <c r="A92" s="11" t="s">
        <v>97</v>
      </c>
      <c r="B92" s="45" t="s">
        <v>102</v>
      </c>
      <c r="C92" s="54">
        <v>188092</v>
      </c>
      <c r="D92" s="54">
        <v>57602</v>
      </c>
      <c r="E92" s="91">
        <f t="shared" si="0"/>
        <v>30.624375305701466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91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f aca="true" t="shared" si="55" ref="M92:Z93">T93</f>
        <v>0</v>
      </c>
      <c r="U92" s="54">
        <v>0</v>
      </c>
      <c r="V92" s="54">
        <v>0</v>
      </c>
      <c r="W92" s="54"/>
      <c r="X92" s="54"/>
      <c r="Y92" s="60">
        <f t="shared" si="27"/>
        <v>188092</v>
      </c>
      <c r="Z92" s="61">
        <f t="shared" si="20"/>
        <v>57602</v>
      </c>
      <c r="AA92" s="98">
        <f t="shared" si="5"/>
        <v>30.624375305701466</v>
      </c>
    </row>
    <row r="93" spans="1:27" s="13" customFormat="1" ht="17.25" customHeight="1">
      <c r="A93" s="12" t="s">
        <v>98</v>
      </c>
      <c r="B93" s="51" t="s">
        <v>100</v>
      </c>
      <c r="C93" s="55">
        <f>C94</f>
        <v>3152700</v>
      </c>
      <c r="D93" s="55">
        <f>D94</f>
        <v>1911688.71</v>
      </c>
      <c r="E93" s="89">
        <f t="shared" si="0"/>
        <v>60.63655628508897</v>
      </c>
      <c r="F93" s="55">
        <f aca="true" t="shared" si="56" ref="F93:K93">F94</f>
        <v>2800800</v>
      </c>
      <c r="G93" s="55">
        <f t="shared" si="56"/>
        <v>1876627.56</v>
      </c>
      <c r="H93" s="55">
        <f t="shared" si="56"/>
        <v>119400</v>
      </c>
      <c r="I93" s="55">
        <f t="shared" si="56"/>
        <v>421.8</v>
      </c>
      <c r="J93" s="55">
        <f t="shared" si="56"/>
        <v>22000</v>
      </c>
      <c r="K93" s="55">
        <f t="shared" si="56"/>
        <v>14202.86</v>
      </c>
      <c r="L93" s="89">
        <f>K93/J93*100</f>
        <v>64.55845454545455</v>
      </c>
      <c r="M93" s="55">
        <f t="shared" si="55"/>
        <v>22000</v>
      </c>
      <c r="N93" s="55">
        <f t="shared" si="55"/>
        <v>14202.86</v>
      </c>
      <c r="O93" s="55">
        <f t="shared" si="55"/>
        <v>0</v>
      </c>
      <c r="P93" s="55">
        <f t="shared" si="55"/>
        <v>6788.68</v>
      </c>
      <c r="Q93" s="55">
        <f t="shared" si="55"/>
        <v>12000</v>
      </c>
      <c r="R93" s="55">
        <f t="shared" si="55"/>
        <v>7414.18</v>
      </c>
      <c r="S93" s="55">
        <f t="shared" si="55"/>
        <v>0</v>
      </c>
      <c r="T93" s="55">
        <f t="shared" si="55"/>
        <v>0</v>
      </c>
      <c r="U93" s="55">
        <f t="shared" si="55"/>
        <v>0</v>
      </c>
      <c r="V93" s="55">
        <f t="shared" si="55"/>
        <v>0</v>
      </c>
      <c r="W93" s="55">
        <f t="shared" si="55"/>
        <v>0</v>
      </c>
      <c r="X93" s="55">
        <f t="shared" si="55"/>
        <v>0</v>
      </c>
      <c r="Y93" s="55">
        <f t="shared" si="55"/>
        <v>3174700</v>
      </c>
      <c r="Z93" s="55">
        <f t="shared" si="55"/>
        <v>1925891.57</v>
      </c>
      <c r="AA93" s="99">
        <f t="shared" si="5"/>
        <v>60.663734211106565</v>
      </c>
    </row>
    <row r="94" spans="1:27" s="2" customFormat="1" ht="29.25" customHeight="1">
      <c r="A94" s="11" t="s">
        <v>99</v>
      </c>
      <c r="B94" s="45" t="s">
        <v>101</v>
      </c>
      <c r="C94" s="54">
        <v>3152700</v>
      </c>
      <c r="D94" s="54">
        <v>1911688.71</v>
      </c>
      <c r="E94" s="91">
        <f t="shared" si="0"/>
        <v>60.63655628508897</v>
      </c>
      <c r="F94" s="54">
        <v>2800800</v>
      </c>
      <c r="G94" s="54">
        <v>1876627.56</v>
      </c>
      <c r="H94" s="54">
        <v>119400</v>
      </c>
      <c r="I94" s="54">
        <v>421.8</v>
      </c>
      <c r="J94" s="54">
        <v>22000</v>
      </c>
      <c r="K94" s="54">
        <v>14202.86</v>
      </c>
      <c r="L94" s="90">
        <f>K94/J94*100</f>
        <v>64.55845454545455</v>
      </c>
      <c r="M94" s="54">
        <v>22000</v>
      </c>
      <c r="N94" s="54">
        <v>14202.86</v>
      </c>
      <c r="O94" s="54"/>
      <c r="P94" s="54">
        <v>6788.68</v>
      </c>
      <c r="Q94" s="54">
        <v>12000</v>
      </c>
      <c r="R94" s="54">
        <v>7414.18</v>
      </c>
      <c r="S94" s="54">
        <f>S96</f>
        <v>0</v>
      </c>
      <c r="T94" s="54">
        <f>T96</f>
        <v>0</v>
      </c>
      <c r="U94" s="54">
        <f>U96</f>
        <v>0</v>
      </c>
      <c r="V94" s="54">
        <f>V96</f>
        <v>0</v>
      </c>
      <c r="W94" s="54"/>
      <c r="X94" s="54"/>
      <c r="Y94" s="60">
        <f t="shared" si="27"/>
        <v>3174700</v>
      </c>
      <c r="Z94" s="61">
        <f t="shared" si="20"/>
        <v>1925891.57</v>
      </c>
      <c r="AA94" s="98">
        <f t="shared" si="5"/>
        <v>60.663734211106565</v>
      </c>
    </row>
    <row r="95" spans="1:27" s="13" customFormat="1" ht="18" customHeight="1">
      <c r="A95" s="12" t="s">
        <v>104</v>
      </c>
      <c r="B95" s="51" t="s">
        <v>105</v>
      </c>
      <c r="C95" s="55">
        <f>C96</f>
        <v>556000</v>
      </c>
      <c r="D95" s="55">
        <f>D96</f>
        <v>416900</v>
      </c>
      <c r="E95" s="89">
        <f>D95/C95*100</f>
        <v>74.9820143884892</v>
      </c>
      <c r="F95" s="55">
        <f aca="true" t="shared" si="57" ref="F95:K95">F96</f>
        <v>0</v>
      </c>
      <c r="G95" s="55">
        <f t="shared" si="57"/>
        <v>0</v>
      </c>
      <c r="H95" s="55">
        <f t="shared" si="57"/>
        <v>0</v>
      </c>
      <c r="I95" s="55">
        <f t="shared" si="57"/>
        <v>0</v>
      </c>
      <c r="J95" s="55">
        <f t="shared" si="57"/>
        <v>0</v>
      </c>
      <c r="K95" s="55">
        <f t="shared" si="57"/>
        <v>0</v>
      </c>
      <c r="L95" s="89">
        <v>0</v>
      </c>
      <c r="M95" s="55">
        <f aca="true" t="shared" si="58" ref="M95:Z95">M96</f>
        <v>0</v>
      </c>
      <c r="N95" s="55">
        <f t="shared" si="58"/>
        <v>0</v>
      </c>
      <c r="O95" s="55">
        <f t="shared" si="58"/>
        <v>0</v>
      </c>
      <c r="P95" s="55">
        <f t="shared" si="58"/>
        <v>0</v>
      </c>
      <c r="Q95" s="55">
        <f t="shared" si="58"/>
        <v>0</v>
      </c>
      <c r="R95" s="55">
        <f t="shared" si="58"/>
        <v>0</v>
      </c>
      <c r="S95" s="55">
        <f t="shared" si="58"/>
        <v>0</v>
      </c>
      <c r="T95" s="55">
        <f t="shared" si="58"/>
        <v>0</v>
      </c>
      <c r="U95" s="55">
        <f t="shared" si="58"/>
        <v>0</v>
      </c>
      <c r="V95" s="55">
        <f t="shared" si="58"/>
        <v>0</v>
      </c>
      <c r="W95" s="55">
        <f t="shared" si="58"/>
        <v>0</v>
      </c>
      <c r="X95" s="55">
        <f t="shared" si="58"/>
        <v>0</v>
      </c>
      <c r="Y95" s="55">
        <f t="shared" si="58"/>
        <v>556000</v>
      </c>
      <c r="Z95" s="55">
        <f t="shared" si="58"/>
        <v>416900</v>
      </c>
      <c r="AA95" s="99">
        <f>Z95/Y95*100</f>
        <v>74.9820143884892</v>
      </c>
    </row>
    <row r="96" spans="1:27" s="2" customFormat="1" ht="40.5" customHeight="1">
      <c r="A96" s="11" t="s">
        <v>164</v>
      </c>
      <c r="B96" s="42" t="s">
        <v>165</v>
      </c>
      <c r="C96" s="54">
        <v>556000</v>
      </c>
      <c r="D96" s="54">
        <v>416900</v>
      </c>
      <c r="E96" s="91">
        <f t="shared" si="0"/>
        <v>74.9820143884892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91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/>
      <c r="X96" s="54"/>
      <c r="Y96" s="60">
        <f t="shared" si="27"/>
        <v>556000</v>
      </c>
      <c r="Z96" s="61">
        <f t="shared" si="20"/>
        <v>416900</v>
      </c>
      <c r="AA96" s="98">
        <f t="shared" si="5"/>
        <v>74.9820143884892</v>
      </c>
    </row>
    <row r="97" spans="1:27" s="72" customFormat="1" ht="24.75" customHeight="1">
      <c r="A97" s="68" t="s">
        <v>106</v>
      </c>
      <c r="B97" s="71" t="s">
        <v>107</v>
      </c>
      <c r="C97" s="70">
        <f>SUM(C98:C101)</f>
        <v>27048189</v>
      </c>
      <c r="D97" s="70">
        <f>SUM(D98:D101)</f>
        <v>19761200</v>
      </c>
      <c r="E97" s="87">
        <f>D97/C97*100</f>
        <v>73.05923513030763</v>
      </c>
      <c r="F97" s="70">
        <f aca="true" t="shared" si="59" ref="F97:K97">SUM(F98:F101)</f>
        <v>0</v>
      </c>
      <c r="G97" s="70">
        <f t="shared" si="59"/>
        <v>0</v>
      </c>
      <c r="H97" s="70">
        <f t="shared" si="59"/>
        <v>0</v>
      </c>
      <c r="I97" s="70">
        <f t="shared" si="59"/>
        <v>0</v>
      </c>
      <c r="J97" s="70">
        <f t="shared" si="59"/>
        <v>3432220</v>
      </c>
      <c r="K97" s="70">
        <f t="shared" si="59"/>
        <v>0</v>
      </c>
      <c r="L97" s="87">
        <f>K97/J97*100</f>
        <v>0</v>
      </c>
      <c r="M97" s="70">
        <f aca="true" t="shared" si="60" ref="M97:W97">SUM(M98:M101)</f>
        <v>0</v>
      </c>
      <c r="N97" s="70">
        <f t="shared" si="60"/>
        <v>0</v>
      </c>
      <c r="O97" s="70">
        <f t="shared" si="60"/>
        <v>0</v>
      </c>
      <c r="P97" s="70">
        <f t="shared" si="60"/>
        <v>0</v>
      </c>
      <c r="Q97" s="70">
        <f t="shared" si="60"/>
        <v>0</v>
      </c>
      <c r="R97" s="70">
        <f t="shared" si="60"/>
        <v>0</v>
      </c>
      <c r="S97" s="70">
        <f t="shared" si="60"/>
        <v>3432220</v>
      </c>
      <c r="T97" s="70">
        <f t="shared" si="60"/>
        <v>0</v>
      </c>
      <c r="U97" s="70">
        <f t="shared" si="60"/>
        <v>3432220</v>
      </c>
      <c r="V97" s="70">
        <f t="shared" si="60"/>
        <v>0</v>
      </c>
      <c r="W97" s="70">
        <f t="shared" si="60"/>
        <v>0</v>
      </c>
      <c r="X97" s="70" t="e">
        <f>#REF!+#REF!</f>
        <v>#REF!</v>
      </c>
      <c r="Y97" s="70">
        <f aca="true" t="shared" si="61" ref="Y97:Z101">C97+J97</f>
        <v>30480409</v>
      </c>
      <c r="Z97" s="73">
        <f t="shared" si="61"/>
        <v>19761200</v>
      </c>
      <c r="AA97" s="96">
        <f>Z97/Y97*100</f>
        <v>64.83246337016016</v>
      </c>
    </row>
    <row r="98" spans="1:27" s="2" customFormat="1" ht="27.75" customHeight="1">
      <c r="A98" s="11" t="s">
        <v>166</v>
      </c>
      <c r="B98" s="42" t="s">
        <v>167</v>
      </c>
      <c r="C98" s="54">
        <v>131100</v>
      </c>
      <c r="D98" s="54">
        <v>65000</v>
      </c>
      <c r="E98" s="91">
        <f>D98/C98*100</f>
        <v>49.58047292143402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88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/>
      <c r="X98" s="54"/>
      <c r="Y98" s="60">
        <f t="shared" si="61"/>
        <v>131100</v>
      </c>
      <c r="Z98" s="61">
        <f t="shared" si="61"/>
        <v>65000</v>
      </c>
      <c r="AA98" s="97">
        <f t="shared" si="5"/>
        <v>49.58047292143402</v>
      </c>
    </row>
    <row r="99" spans="1:27" s="2" customFormat="1" ht="16.5" customHeight="1">
      <c r="A99" s="11" t="s">
        <v>108</v>
      </c>
      <c r="B99" s="42" t="s">
        <v>168</v>
      </c>
      <c r="C99" s="54">
        <v>23746189</v>
      </c>
      <c r="D99" s="54">
        <v>17429300</v>
      </c>
      <c r="E99" s="91">
        <f>D99/C99*100</f>
        <v>73.39830403943976</v>
      </c>
      <c r="F99" s="54">
        <v>0</v>
      </c>
      <c r="G99" s="54">
        <v>0</v>
      </c>
      <c r="H99" s="54">
        <v>0</v>
      </c>
      <c r="I99" s="54">
        <v>0</v>
      </c>
      <c r="J99" s="54">
        <v>3432220</v>
      </c>
      <c r="K99" s="54">
        <v>0</v>
      </c>
      <c r="L99" s="88">
        <f aca="true" t="shared" si="62" ref="L99:L117">K99/J99*100</f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3432220</v>
      </c>
      <c r="T99" s="54">
        <v>0</v>
      </c>
      <c r="U99" s="54">
        <v>3432220</v>
      </c>
      <c r="V99" s="54">
        <v>0</v>
      </c>
      <c r="W99" s="54"/>
      <c r="X99" s="54"/>
      <c r="Y99" s="60">
        <f t="shared" si="61"/>
        <v>27178409</v>
      </c>
      <c r="Z99" s="61">
        <f t="shared" si="61"/>
        <v>17429300</v>
      </c>
      <c r="AA99" s="97">
        <f>Z99/Y99*100</f>
        <v>64.1292137446309</v>
      </c>
    </row>
    <row r="100" spans="1:27" s="2" customFormat="1" ht="16.5" customHeight="1">
      <c r="A100" s="11" t="s">
        <v>234</v>
      </c>
      <c r="B100" s="42" t="s">
        <v>237</v>
      </c>
      <c r="C100" s="54">
        <v>3170900</v>
      </c>
      <c r="D100" s="54">
        <v>2266900</v>
      </c>
      <c r="E100" s="91">
        <f>D100/C100*100</f>
        <v>71.49074395282096</v>
      </c>
      <c r="F100" s="54">
        <v>0</v>
      </c>
      <c r="G100" s="54">
        <v>0</v>
      </c>
      <c r="H100" s="54">
        <v>0</v>
      </c>
      <c r="I100" s="54">
        <v>0</v>
      </c>
      <c r="J100" s="54"/>
      <c r="K100" s="54">
        <v>0</v>
      </c>
      <c r="L100" s="88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/>
      <c r="X100" s="54"/>
      <c r="Y100" s="60">
        <f t="shared" si="61"/>
        <v>3170900</v>
      </c>
      <c r="Z100" s="61">
        <f t="shared" si="61"/>
        <v>2266900</v>
      </c>
      <c r="AA100" s="97">
        <f t="shared" si="5"/>
        <v>71.49074395282096</v>
      </c>
    </row>
    <row r="101" spans="1:27" s="2" customFormat="1" ht="18.75" customHeight="1" hidden="1">
      <c r="A101" s="11" t="s">
        <v>235</v>
      </c>
      <c r="B101" s="42" t="s">
        <v>236</v>
      </c>
      <c r="C101" s="54">
        <v>0</v>
      </c>
      <c r="D101" s="54">
        <v>0</v>
      </c>
      <c r="E101" s="91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88" t="e">
        <f t="shared" si="62"/>
        <v>#DIV/0!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/>
      <c r="X101" s="54"/>
      <c r="Y101" s="60">
        <f t="shared" si="61"/>
        <v>0</v>
      </c>
      <c r="Z101" s="61">
        <f t="shared" si="61"/>
        <v>0</v>
      </c>
      <c r="AA101" s="97" t="e">
        <f t="shared" si="5"/>
        <v>#DIV/0!</v>
      </c>
    </row>
    <row r="102" spans="1:27" s="72" customFormat="1" ht="23.25" customHeight="1">
      <c r="A102" s="68" t="s">
        <v>169</v>
      </c>
      <c r="B102" s="71" t="s">
        <v>170</v>
      </c>
      <c r="C102" s="70">
        <f>C103+C115+C117</f>
        <v>3225540</v>
      </c>
      <c r="D102" s="70">
        <f>D103+D115+D117</f>
        <v>899404.49</v>
      </c>
      <c r="E102" s="87">
        <f>D102/C102*100</f>
        <v>27.88384239538186</v>
      </c>
      <c r="F102" s="70">
        <f aca="true" t="shared" si="63" ref="F102:V102">F103+F115+F117</f>
        <v>0</v>
      </c>
      <c r="G102" s="70">
        <f t="shared" si="63"/>
        <v>0</v>
      </c>
      <c r="H102" s="70">
        <f t="shared" si="63"/>
        <v>0</v>
      </c>
      <c r="I102" s="70">
        <f t="shared" si="63"/>
        <v>0</v>
      </c>
      <c r="J102" s="70">
        <f t="shared" si="63"/>
        <v>29079000</v>
      </c>
      <c r="K102" s="70">
        <f t="shared" si="63"/>
        <v>551591.26</v>
      </c>
      <c r="L102" s="87">
        <f>K102/J102*100</f>
        <v>1.8968714880154063</v>
      </c>
      <c r="M102" s="70">
        <f t="shared" si="63"/>
        <v>347000</v>
      </c>
      <c r="N102" s="70">
        <f t="shared" si="63"/>
        <v>106453.09</v>
      </c>
      <c r="O102" s="70">
        <f t="shared" si="63"/>
        <v>0</v>
      </c>
      <c r="P102" s="70">
        <f t="shared" si="63"/>
        <v>0</v>
      </c>
      <c r="Q102" s="70">
        <f t="shared" si="63"/>
        <v>0</v>
      </c>
      <c r="R102" s="70">
        <f t="shared" si="63"/>
        <v>0</v>
      </c>
      <c r="S102" s="70">
        <f t="shared" si="63"/>
        <v>28732000</v>
      </c>
      <c r="T102" s="70">
        <f t="shared" si="63"/>
        <v>445138.17</v>
      </c>
      <c r="U102" s="70">
        <f t="shared" si="63"/>
        <v>28732000</v>
      </c>
      <c r="V102" s="70">
        <f t="shared" si="63"/>
        <v>445138.17</v>
      </c>
      <c r="W102" s="70">
        <f>W103+W115+W117</f>
        <v>0</v>
      </c>
      <c r="X102" s="70">
        <f>X120</f>
        <v>0</v>
      </c>
      <c r="Y102" s="70">
        <f>Y103+Y115+Y117</f>
        <v>32304540</v>
      </c>
      <c r="Z102" s="70">
        <f>Z103+Z115+Z117</f>
        <v>1450995.75</v>
      </c>
      <c r="AA102" s="96">
        <f>Z102/Y102*100</f>
        <v>4.491615574776795</v>
      </c>
    </row>
    <row r="103" spans="1:27" s="20" customFormat="1" ht="24.75" customHeight="1">
      <c r="A103" s="19" t="s">
        <v>187</v>
      </c>
      <c r="B103" s="43" t="s">
        <v>289</v>
      </c>
      <c r="C103" s="57">
        <f>C104+C105+C111+C112+C113+C114</f>
        <v>1225540</v>
      </c>
      <c r="D103" s="57">
        <f aca="true" t="shared" si="64" ref="D103:Z103">D104+D105+D111+D112+D113+D114</f>
        <v>0</v>
      </c>
      <c r="E103" s="89">
        <v>0</v>
      </c>
      <c r="F103" s="57">
        <f t="shared" si="64"/>
        <v>0</v>
      </c>
      <c r="G103" s="57">
        <f t="shared" si="64"/>
        <v>0</v>
      </c>
      <c r="H103" s="57">
        <f t="shared" si="64"/>
        <v>0</v>
      </c>
      <c r="I103" s="57">
        <f t="shared" si="64"/>
        <v>0</v>
      </c>
      <c r="J103" s="57">
        <f>J104+J105+J111+J112+J113+J114</f>
        <v>27309000</v>
      </c>
      <c r="K103" s="57">
        <f t="shared" si="64"/>
        <v>530792.89</v>
      </c>
      <c r="L103" s="89">
        <f t="shared" si="62"/>
        <v>1.9436555348053757</v>
      </c>
      <c r="M103" s="57">
        <f t="shared" si="64"/>
        <v>117000</v>
      </c>
      <c r="N103" s="57">
        <f t="shared" si="64"/>
        <v>85654.72</v>
      </c>
      <c r="O103" s="57">
        <f t="shared" si="64"/>
        <v>0</v>
      </c>
      <c r="P103" s="57">
        <f t="shared" si="64"/>
        <v>0</v>
      </c>
      <c r="Q103" s="57">
        <f t="shared" si="64"/>
        <v>0</v>
      </c>
      <c r="R103" s="57">
        <f t="shared" si="64"/>
        <v>0</v>
      </c>
      <c r="S103" s="57">
        <f t="shared" si="64"/>
        <v>27192000</v>
      </c>
      <c r="T103" s="57">
        <f t="shared" si="64"/>
        <v>445138.17</v>
      </c>
      <c r="U103" s="57">
        <f t="shared" si="64"/>
        <v>27192000</v>
      </c>
      <c r="V103" s="57">
        <f t="shared" si="64"/>
        <v>445138.17</v>
      </c>
      <c r="W103" s="57">
        <f t="shared" si="64"/>
        <v>0</v>
      </c>
      <c r="X103" s="57">
        <f t="shared" si="64"/>
        <v>0</v>
      </c>
      <c r="Y103" s="57">
        <f t="shared" si="64"/>
        <v>28534540</v>
      </c>
      <c r="Z103" s="57">
        <f t="shared" si="64"/>
        <v>530792.89</v>
      </c>
      <c r="AA103" s="99">
        <f t="shared" si="5"/>
        <v>1.860176789252604</v>
      </c>
    </row>
    <row r="104" spans="1:27" s="26" customFormat="1" ht="24.75" customHeight="1">
      <c r="A104" s="25" t="s">
        <v>188</v>
      </c>
      <c r="B104" s="40" t="s">
        <v>189</v>
      </c>
      <c r="C104" s="109">
        <v>0</v>
      </c>
      <c r="D104" s="109">
        <v>0</v>
      </c>
      <c r="E104" s="8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3480000</v>
      </c>
      <c r="K104" s="109">
        <v>0</v>
      </c>
      <c r="L104" s="89">
        <f t="shared" si="62"/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3480000</v>
      </c>
      <c r="T104" s="109">
        <v>0</v>
      </c>
      <c r="U104" s="109">
        <v>3480000</v>
      </c>
      <c r="V104" s="109">
        <v>0</v>
      </c>
      <c r="W104" s="109"/>
      <c r="X104" s="109"/>
      <c r="Y104" s="62">
        <f>C104+J104</f>
        <v>3480000</v>
      </c>
      <c r="Z104" s="63">
        <f t="shared" si="20"/>
        <v>0</v>
      </c>
      <c r="AA104" s="99">
        <f t="shared" si="5"/>
        <v>0</v>
      </c>
    </row>
    <row r="105" spans="1:27" s="26" customFormat="1" ht="28.5" customHeight="1">
      <c r="A105" s="25" t="s">
        <v>190</v>
      </c>
      <c r="B105" s="40" t="s">
        <v>285</v>
      </c>
      <c r="C105" s="109">
        <f>C106+C108+C109+C110</f>
        <v>1225540</v>
      </c>
      <c r="D105" s="109">
        <f>D106+D108+D109+D110</f>
        <v>0</v>
      </c>
      <c r="E105" s="89">
        <v>0</v>
      </c>
      <c r="F105" s="109">
        <f>F106+F108+F109+F110</f>
        <v>0</v>
      </c>
      <c r="G105" s="109">
        <f>G106+G108+G109+G110</f>
        <v>0</v>
      </c>
      <c r="H105" s="109">
        <f>H106+H108+H109+H110</f>
        <v>0</v>
      </c>
      <c r="I105" s="109">
        <f>I106+I108+I109+I110</f>
        <v>0</v>
      </c>
      <c r="J105" s="109">
        <f>J106+J107+J108+J109+J110</f>
        <v>23542000</v>
      </c>
      <c r="K105" s="109">
        <f>K106+K107+K108+K109+K110</f>
        <v>425142.57</v>
      </c>
      <c r="L105" s="89">
        <f t="shared" si="62"/>
        <v>1.8058897714722622</v>
      </c>
      <c r="M105" s="109">
        <f aca="true" t="shared" si="65" ref="M105:X105">M106+M108+M109+M110</f>
        <v>0</v>
      </c>
      <c r="N105" s="109">
        <f t="shared" si="65"/>
        <v>0</v>
      </c>
      <c r="O105" s="109">
        <f t="shared" si="65"/>
        <v>0</v>
      </c>
      <c r="P105" s="109">
        <f t="shared" si="65"/>
        <v>0</v>
      </c>
      <c r="Q105" s="109">
        <f t="shared" si="65"/>
        <v>0</v>
      </c>
      <c r="R105" s="109">
        <f t="shared" si="65"/>
        <v>0</v>
      </c>
      <c r="S105" s="109">
        <f>S106+S107+S108+S109+S110</f>
        <v>23542000</v>
      </c>
      <c r="T105" s="109">
        <f>T106+T107+T108+T109+T110</f>
        <v>425142.57</v>
      </c>
      <c r="U105" s="109">
        <f>U106+U107+U108+U109+U110</f>
        <v>23542000</v>
      </c>
      <c r="V105" s="109">
        <f>V106+V107+V108+V109+V110</f>
        <v>425142.57</v>
      </c>
      <c r="W105" s="109">
        <f t="shared" si="65"/>
        <v>0</v>
      </c>
      <c r="X105" s="109">
        <f t="shared" si="65"/>
        <v>0</v>
      </c>
      <c r="Y105" s="109">
        <f>Y106+Y107+Y108+Y109+Y110</f>
        <v>24767540</v>
      </c>
      <c r="Z105" s="109">
        <f>Z106+Z107+Z108+Z109+Z110</f>
        <v>425142.57</v>
      </c>
      <c r="AA105" s="99">
        <f t="shared" si="5"/>
        <v>1.7165312744018988</v>
      </c>
    </row>
    <row r="106" spans="1:27" s="22" customFormat="1" ht="19.5" customHeight="1">
      <c r="A106" s="21" t="s">
        <v>191</v>
      </c>
      <c r="B106" s="84" t="s">
        <v>192</v>
      </c>
      <c r="C106" s="59">
        <v>1225540</v>
      </c>
      <c r="D106" s="59">
        <v>0</v>
      </c>
      <c r="E106" s="110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f>8431000+13592000</f>
        <v>22023000</v>
      </c>
      <c r="K106" s="59">
        <f>275306.57+149836</f>
        <v>425142.57</v>
      </c>
      <c r="L106" s="91">
        <f t="shared" si="62"/>
        <v>1.9304480316033237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f>8431000+13592000</f>
        <v>22023000</v>
      </c>
      <c r="T106" s="59">
        <f>275306.57+149836</f>
        <v>425142.57</v>
      </c>
      <c r="U106" s="59">
        <f>8431000+13592000</f>
        <v>22023000</v>
      </c>
      <c r="V106" s="59">
        <f>275306.57+149836</f>
        <v>425142.57</v>
      </c>
      <c r="W106" s="59"/>
      <c r="X106" s="59"/>
      <c r="Y106" s="104">
        <f aca="true" t="shared" si="66" ref="Y106:Y114">C106+J106</f>
        <v>23248540</v>
      </c>
      <c r="Z106" s="66">
        <f t="shared" si="20"/>
        <v>425142.57</v>
      </c>
      <c r="AA106" s="99">
        <f t="shared" si="5"/>
        <v>1.8286850271027772</v>
      </c>
    </row>
    <row r="107" spans="1:27" s="22" customFormat="1" ht="20.25" customHeight="1">
      <c r="A107" s="21" t="s">
        <v>219</v>
      </c>
      <c r="B107" s="84" t="s">
        <v>220</v>
      </c>
      <c r="C107" s="59">
        <v>0</v>
      </c>
      <c r="D107" s="59">
        <v>0</v>
      </c>
      <c r="E107" s="110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660000</v>
      </c>
      <c r="K107" s="59">
        <v>0</v>
      </c>
      <c r="L107" s="91">
        <f t="shared" si="62"/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660000</v>
      </c>
      <c r="T107" s="59">
        <v>0</v>
      </c>
      <c r="U107" s="59">
        <v>660000</v>
      </c>
      <c r="V107" s="59">
        <v>0</v>
      </c>
      <c r="W107" s="59"/>
      <c r="X107" s="59"/>
      <c r="Y107" s="104">
        <f t="shared" si="66"/>
        <v>660000</v>
      </c>
      <c r="Z107" s="66">
        <f t="shared" si="20"/>
        <v>0</v>
      </c>
      <c r="AA107" s="99">
        <f t="shared" si="5"/>
        <v>0</v>
      </c>
    </row>
    <row r="108" spans="1:27" s="22" customFormat="1" ht="19.5" customHeight="1">
      <c r="A108" s="21" t="s">
        <v>193</v>
      </c>
      <c r="B108" s="84" t="s">
        <v>194</v>
      </c>
      <c r="C108" s="59">
        <v>0</v>
      </c>
      <c r="D108" s="59">
        <v>0</v>
      </c>
      <c r="E108" s="110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1000</v>
      </c>
      <c r="K108" s="59">
        <v>0</v>
      </c>
      <c r="L108" s="91">
        <f t="shared" si="62"/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1000</v>
      </c>
      <c r="T108" s="59">
        <v>0</v>
      </c>
      <c r="U108" s="59">
        <v>1000</v>
      </c>
      <c r="V108" s="59">
        <v>0</v>
      </c>
      <c r="W108" s="59"/>
      <c r="X108" s="59"/>
      <c r="Y108" s="104">
        <f t="shared" si="66"/>
        <v>1000</v>
      </c>
      <c r="Z108" s="66">
        <f t="shared" si="20"/>
        <v>0</v>
      </c>
      <c r="AA108" s="99">
        <f t="shared" si="5"/>
        <v>0</v>
      </c>
    </row>
    <row r="109" spans="1:27" s="22" customFormat="1" ht="22.5" customHeight="1">
      <c r="A109" s="21" t="s">
        <v>195</v>
      </c>
      <c r="B109" s="84" t="s">
        <v>196</v>
      </c>
      <c r="C109" s="59">
        <v>0</v>
      </c>
      <c r="D109" s="59">
        <v>0</v>
      </c>
      <c r="E109" s="110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f>450000+58000</f>
        <v>508000</v>
      </c>
      <c r="K109" s="59">
        <v>0</v>
      </c>
      <c r="L109" s="91">
        <f t="shared" si="62"/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f>450000+58000</f>
        <v>508000</v>
      </c>
      <c r="T109" s="59">
        <v>0</v>
      </c>
      <c r="U109" s="59">
        <f>450000+58000</f>
        <v>508000</v>
      </c>
      <c r="V109" s="59">
        <v>0</v>
      </c>
      <c r="W109" s="59"/>
      <c r="X109" s="59"/>
      <c r="Y109" s="104">
        <f t="shared" si="66"/>
        <v>508000</v>
      </c>
      <c r="Z109" s="66">
        <f t="shared" si="20"/>
        <v>0</v>
      </c>
      <c r="AA109" s="99">
        <f t="shared" si="5"/>
        <v>0</v>
      </c>
    </row>
    <row r="110" spans="1:27" s="22" customFormat="1" ht="27.75" customHeight="1">
      <c r="A110" s="21" t="s">
        <v>197</v>
      </c>
      <c r="B110" s="84" t="s">
        <v>198</v>
      </c>
      <c r="C110" s="59">
        <v>0</v>
      </c>
      <c r="D110" s="59">
        <v>0</v>
      </c>
      <c r="E110" s="110">
        <v>0</v>
      </c>
      <c r="F110" s="59">
        <v>0</v>
      </c>
      <c r="G110" s="59">
        <v>0</v>
      </c>
      <c r="H110" s="59">
        <v>0</v>
      </c>
      <c r="I110" s="59">
        <v>0</v>
      </c>
      <c r="J110" s="59">
        <v>350000</v>
      </c>
      <c r="K110" s="59">
        <v>0</v>
      </c>
      <c r="L110" s="91">
        <f t="shared" si="62"/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350000</v>
      </c>
      <c r="T110" s="59">
        <v>0</v>
      </c>
      <c r="U110" s="59">
        <v>350000</v>
      </c>
      <c r="V110" s="59">
        <v>0</v>
      </c>
      <c r="W110" s="59"/>
      <c r="X110" s="59"/>
      <c r="Y110" s="104">
        <f t="shared" si="66"/>
        <v>350000</v>
      </c>
      <c r="Z110" s="66">
        <f t="shared" si="20"/>
        <v>0</v>
      </c>
      <c r="AA110" s="99">
        <f t="shared" si="5"/>
        <v>0</v>
      </c>
    </row>
    <row r="111" spans="1:27" s="26" customFormat="1" ht="18.75" customHeight="1">
      <c r="A111" s="25" t="s">
        <v>272</v>
      </c>
      <c r="B111" s="40" t="s">
        <v>273</v>
      </c>
      <c r="C111" s="109">
        <v>0</v>
      </c>
      <c r="D111" s="109">
        <v>0</v>
      </c>
      <c r="E111" s="111"/>
      <c r="F111" s="109">
        <v>0</v>
      </c>
      <c r="G111" s="109">
        <v>0</v>
      </c>
      <c r="H111" s="109">
        <v>0</v>
      </c>
      <c r="I111" s="109">
        <v>0</v>
      </c>
      <c r="J111" s="109">
        <v>50000</v>
      </c>
      <c r="K111" s="109">
        <v>19995.6</v>
      </c>
      <c r="L111" s="89">
        <f t="shared" si="62"/>
        <v>39.9912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50000</v>
      </c>
      <c r="T111" s="109">
        <v>19995.6</v>
      </c>
      <c r="U111" s="109">
        <v>50000</v>
      </c>
      <c r="V111" s="109">
        <v>19995.6</v>
      </c>
      <c r="W111" s="109"/>
      <c r="X111" s="109"/>
      <c r="Y111" s="62">
        <f t="shared" si="66"/>
        <v>50000</v>
      </c>
      <c r="Z111" s="63">
        <f t="shared" si="20"/>
        <v>19995.6</v>
      </c>
      <c r="AA111" s="99">
        <f t="shared" si="5"/>
        <v>39.9912</v>
      </c>
    </row>
    <row r="112" spans="1:27" s="26" customFormat="1" ht="30" customHeight="1">
      <c r="A112" s="25" t="s">
        <v>214</v>
      </c>
      <c r="B112" s="53" t="s">
        <v>224</v>
      </c>
      <c r="C112" s="109">
        <v>0</v>
      </c>
      <c r="D112" s="109">
        <v>0</v>
      </c>
      <c r="E112" s="111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117000</v>
      </c>
      <c r="K112" s="109">
        <v>85654.72</v>
      </c>
      <c r="L112" s="89">
        <f>K112/J112*100</f>
        <v>73.2091623931624</v>
      </c>
      <c r="M112" s="109">
        <v>117000</v>
      </c>
      <c r="N112" s="109">
        <v>85654.72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/>
      <c r="X112" s="109"/>
      <c r="Y112" s="62">
        <f t="shared" si="66"/>
        <v>117000</v>
      </c>
      <c r="Z112" s="63">
        <f>D112+K112</f>
        <v>85654.72</v>
      </c>
      <c r="AA112" s="99">
        <f>Z112/Y112*100</f>
        <v>73.2091623931624</v>
      </c>
    </row>
    <row r="113" spans="1:27" s="26" customFormat="1" ht="16.5" customHeight="1">
      <c r="A113" s="25" t="s">
        <v>215</v>
      </c>
      <c r="B113" s="40" t="s">
        <v>216</v>
      </c>
      <c r="C113" s="109">
        <v>0</v>
      </c>
      <c r="D113" s="109">
        <v>0</v>
      </c>
      <c r="E113" s="91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120000</v>
      </c>
      <c r="K113" s="109">
        <v>0</v>
      </c>
      <c r="L113" s="89">
        <f>K113/J113*100</f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120000</v>
      </c>
      <c r="T113" s="109">
        <v>0</v>
      </c>
      <c r="U113" s="109">
        <v>120000</v>
      </c>
      <c r="V113" s="109">
        <v>0</v>
      </c>
      <c r="W113" s="109"/>
      <c r="X113" s="109"/>
      <c r="Y113" s="62">
        <f t="shared" si="66"/>
        <v>120000</v>
      </c>
      <c r="Z113" s="63">
        <f>D113+K113</f>
        <v>0</v>
      </c>
      <c r="AA113" s="99">
        <f>Z113/Y113*100</f>
        <v>0</v>
      </c>
    </row>
    <row r="114" spans="1:27" s="26" customFormat="1" ht="27.75" customHeight="1" hidden="1">
      <c r="A114" s="25" t="s">
        <v>199</v>
      </c>
      <c r="B114" s="53" t="s">
        <v>200</v>
      </c>
      <c r="C114" s="109">
        <v>0</v>
      </c>
      <c r="D114" s="109">
        <v>0</v>
      </c>
      <c r="E114" s="111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8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/>
      <c r="X114" s="109"/>
      <c r="Y114" s="62">
        <f t="shared" si="66"/>
        <v>0</v>
      </c>
      <c r="Z114" s="63">
        <f t="shared" si="20"/>
        <v>0</v>
      </c>
      <c r="AA114" s="99" t="e">
        <f t="shared" si="5"/>
        <v>#DIV/0!</v>
      </c>
    </row>
    <row r="115" spans="1:27" s="20" customFormat="1" ht="26.25" customHeight="1">
      <c r="A115" s="19" t="s">
        <v>201</v>
      </c>
      <c r="B115" s="43" t="s">
        <v>202</v>
      </c>
      <c r="C115" s="57">
        <f>C116</f>
        <v>2000000</v>
      </c>
      <c r="D115" s="57">
        <f>D116</f>
        <v>899404.49</v>
      </c>
      <c r="E115" s="88">
        <f>D115/C115*100</f>
        <v>44.9702245</v>
      </c>
      <c r="F115" s="57">
        <f aca="true" t="shared" si="67" ref="F115:K115">F116</f>
        <v>0</v>
      </c>
      <c r="G115" s="57">
        <f t="shared" si="67"/>
        <v>0</v>
      </c>
      <c r="H115" s="57">
        <f t="shared" si="67"/>
        <v>0</v>
      </c>
      <c r="I115" s="57">
        <f t="shared" si="67"/>
        <v>0</v>
      </c>
      <c r="J115" s="57">
        <f t="shared" si="67"/>
        <v>1540000</v>
      </c>
      <c r="K115" s="57">
        <f t="shared" si="67"/>
        <v>0</v>
      </c>
      <c r="L115" s="88">
        <f t="shared" si="62"/>
        <v>0</v>
      </c>
      <c r="M115" s="57">
        <f aca="true" t="shared" si="68" ref="M115:Y115">M116</f>
        <v>0</v>
      </c>
      <c r="N115" s="57">
        <f t="shared" si="68"/>
        <v>0</v>
      </c>
      <c r="O115" s="57">
        <f t="shared" si="68"/>
        <v>0</v>
      </c>
      <c r="P115" s="57">
        <f t="shared" si="68"/>
        <v>0</v>
      </c>
      <c r="Q115" s="57">
        <f t="shared" si="68"/>
        <v>0</v>
      </c>
      <c r="R115" s="57">
        <f t="shared" si="68"/>
        <v>0</v>
      </c>
      <c r="S115" s="57">
        <f t="shared" si="68"/>
        <v>1540000</v>
      </c>
      <c r="T115" s="57">
        <f t="shared" si="68"/>
        <v>0</v>
      </c>
      <c r="U115" s="57">
        <f t="shared" si="68"/>
        <v>1540000</v>
      </c>
      <c r="V115" s="57">
        <f t="shared" si="68"/>
        <v>0</v>
      </c>
      <c r="W115" s="57">
        <f t="shared" si="68"/>
        <v>0</v>
      </c>
      <c r="X115" s="57">
        <f t="shared" si="68"/>
        <v>0</v>
      </c>
      <c r="Y115" s="57">
        <f t="shared" si="68"/>
        <v>3540000</v>
      </c>
      <c r="Z115" s="65">
        <f t="shared" si="20"/>
        <v>899404.49</v>
      </c>
      <c r="AA115" s="97">
        <f t="shared" si="5"/>
        <v>25.406906497175143</v>
      </c>
    </row>
    <row r="116" spans="1:27" s="24" customFormat="1" ht="36.75" customHeight="1">
      <c r="A116" s="23" t="s">
        <v>171</v>
      </c>
      <c r="B116" s="84" t="s">
        <v>172</v>
      </c>
      <c r="C116" s="56">
        <v>2000000</v>
      </c>
      <c r="D116" s="56">
        <v>899404.49</v>
      </c>
      <c r="E116" s="91">
        <f>D116/C116*100</f>
        <v>44.9702245</v>
      </c>
      <c r="F116" s="56"/>
      <c r="G116" s="56">
        <v>0</v>
      </c>
      <c r="H116" s="56">
        <v>0</v>
      </c>
      <c r="I116" s="56">
        <v>0</v>
      </c>
      <c r="J116" s="56">
        <v>1540000</v>
      </c>
      <c r="K116" s="56">
        <v>0</v>
      </c>
      <c r="L116" s="91">
        <f t="shared" si="62"/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1540000</v>
      </c>
      <c r="T116" s="56">
        <v>0</v>
      </c>
      <c r="U116" s="56">
        <v>1540000</v>
      </c>
      <c r="V116" s="56">
        <v>0</v>
      </c>
      <c r="W116" s="56"/>
      <c r="X116" s="56"/>
      <c r="Y116" s="104">
        <f>C116+J116</f>
        <v>3540000</v>
      </c>
      <c r="Z116" s="61">
        <f t="shared" si="20"/>
        <v>899404.49</v>
      </c>
      <c r="AA116" s="99">
        <f t="shared" si="5"/>
        <v>25.406906497175143</v>
      </c>
    </row>
    <row r="117" spans="1:27" s="20" customFormat="1" ht="25.5" customHeight="1">
      <c r="A117" s="19" t="s">
        <v>203</v>
      </c>
      <c r="B117" s="43" t="s">
        <v>204</v>
      </c>
      <c r="C117" s="57">
        <f>C118+C119+C120</f>
        <v>0</v>
      </c>
      <c r="D117" s="57">
        <v>0</v>
      </c>
      <c r="E117" s="88">
        <v>0</v>
      </c>
      <c r="F117" s="57">
        <v>0</v>
      </c>
      <c r="G117" s="57">
        <f>D118+D120</f>
        <v>0</v>
      </c>
      <c r="H117" s="57">
        <v>0</v>
      </c>
      <c r="I117" s="57">
        <f>F118+F120</f>
        <v>0</v>
      </c>
      <c r="J117" s="57">
        <f>J118+J119+J120</f>
        <v>230000</v>
      </c>
      <c r="K117" s="57">
        <f>K118+K119+K120</f>
        <v>20798.37</v>
      </c>
      <c r="L117" s="88">
        <f t="shared" si="62"/>
        <v>9.042769565217391</v>
      </c>
      <c r="M117" s="57">
        <f>M118+M119+M120</f>
        <v>230000</v>
      </c>
      <c r="N117" s="57">
        <f>N118+N119+N120</f>
        <v>20798.37</v>
      </c>
      <c r="O117" s="57">
        <f>O118+O120</f>
        <v>0</v>
      </c>
      <c r="P117" s="57">
        <f>P118+P120</f>
        <v>0</v>
      </c>
      <c r="Q117" s="57">
        <f>Q118+Q120</f>
        <v>0</v>
      </c>
      <c r="R117" s="57">
        <f>R118+R120</f>
        <v>0</v>
      </c>
      <c r="S117" s="57">
        <f>S118+S119+S120</f>
        <v>0</v>
      </c>
      <c r="T117" s="57">
        <f>T118+T119+T120</f>
        <v>0</v>
      </c>
      <c r="U117" s="57">
        <f>U118+U119+U120</f>
        <v>0</v>
      </c>
      <c r="V117" s="57">
        <f>V118+V119+V120</f>
        <v>0</v>
      </c>
      <c r="W117" s="57">
        <f>T118+T120</f>
        <v>0</v>
      </c>
      <c r="X117" s="57">
        <f>U118+U120</f>
        <v>0</v>
      </c>
      <c r="Y117" s="64">
        <f>C117+J117</f>
        <v>230000</v>
      </c>
      <c r="Z117" s="65">
        <f t="shared" si="20"/>
        <v>20798.37</v>
      </c>
      <c r="AA117" s="97">
        <f t="shared" si="5"/>
        <v>9.042769565217391</v>
      </c>
    </row>
    <row r="118" spans="1:27" s="22" customFormat="1" ht="18.75" customHeight="1" hidden="1">
      <c r="A118" s="21" t="s">
        <v>269</v>
      </c>
      <c r="B118" s="84" t="s">
        <v>270</v>
      </c>
      <c r="C118" s="59">
        <v>0</v>
      </c>
      <c r="D118" s="59">
        <v>0</v>
      </c>
      <c r="E118" s="90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90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/>
      <c r="X118" s="59"/>
      <c r="Y118" s="104">
        <f>C118+J118</f>
        <v>0</v>
      </c>
      <c r="Z118" s="66">
        <f t="shared" si="20"/>
        <v>0</v>
      </c>
      <c r="AA118" s="99" t="e">
        <f t="shared" si="5"/>
        <v>#DIV/0!</v>
      </c>
    </row>
    <row r="119" spans="1:27" s="22" customFormat="1" ht="28.5" customHeight="1">
      <c r="A119" s="21" t="s">
        <v>205</v>
      </c>
      <c r="B119" s="84" t="s">
        <v>206</v>
      </c>
      <c r="C119" s="59">
        <v>0</v>
      </c>
      <c r="D119" s="59">
        <v>0</v>
      </c>
      <c r="E119" s="90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25000</v>
      </c>
      <c r="K119" s="59">
        <v>0</v>
      </c>
      <c r="L119" s="90">
        <v>0</v>
      </c>
      <c r="M119" s="59">
        <v>25000</v>
      </c>
      <c r="N119" s="59">
        <v>0</v>
      </c>
      <c r="O119" s="59"/>
      <c r="P119" s="59"/>
      <c r="Q119" s="59"/>
      <c r="R119" s="59"/>
      <c r="S119" s="59">
        <v>0</v>
      </c>
      <c r="T119" s="59">
        <v>0</v>
      </c>
      <c r="U119" s="59">
        <v>0</v>
      </c>
      <c r="V119" s="59">
        <v>0</v>
      </c>
      <c r="W119" s="59"/>
      <c r="X119" s="59"/>
      <c r="Y119" s="104">
        <f>C119+J119</f>
        <v>25000</v>
      </c>
      <c r="Z119" s="66">
        <f t="shared" si="20"/>
        <v>0</v>
      </c>
      <c r="AA119" s="99">
        <f t="shared" si="5"/>
        <v>0</v>
      </c>
    </row>
    <row r="120" spans="1:27" s="24" customFormat="1" ht="79.5" customHeight="1">
      <c r="A120" s="23" t="s">
        <v>207</v>
      </c>
      <c r="B120" s="85" t="s">
        <v>290</v>
      </c>
      <c r="C120" s="56">
        <v>0</v>
      </c>
      <c r="D120" s="56">
        <v>0</v>
      </c>
      <c r="E120" s="90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205000</v>
      </c>
      <c r="K120" s="56">
        <v>20798.37</v>
      </c>
      <c r="L120" s="90">
        <f>K120/J120*100</f>
        <v>10.145546341463413</v>
      </c>
      <c r="M120" s="56">
        <v>205000</v>
      </c>
      <c r="N120" s="56">
        <v>20798.37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/>
      <c r="X120" s="56"/>
      <c r="Y120" s="104">
        <f>C120+J120</f>
        <v>205000</v>
      </c>
      <c r="Z120" s="66">
        <f t="shared" si="20"/>
        <v>20798.37</v>
      </c>
      <c r="AA120" s="99">
        <f t="shared" si="5"/>
        <v>10.145546341463413</v>
      </c>
    </row>
    <row r="121" spans="1:27" s="72" customFormat="1" ht="23.25" customHeight="1">
      <c r="A121" s="68" t="s">
        <v>109</v>
      </c>
      <c r="B121" s="71" t="s">
        <v>173</v>
      </c>
      <c r="C121" s="70">
        <f>C122+C125+C129+C130+C132+C131</f>
        <v>2739197.5</v>
      </c>
      <c r="D121" s="70">
        <f>D122+D129+D130+D132+D131+D125</f>
        <v>1507058.65</v>
      </c>
      <c r="E121" s="87">
        <f>D121/C121*100</f>
        <v>55.0182544340085</v>
      </c>
      <c r="F121" s="70">
        <f>F122+F129+F130+F132</f>
        <v>741400</v>
      </c>
      <c r="G121" s="70">
        <f>G122+G129+G130+G132</f>
        <v>570950</v>
      </c>
      <c r="H121" s="70">
        <f>H122+H129+H130+H132+H127</f>
        <v>56000</v>
      </c>
      <c r="I121" s="70">
        <f>I122+I129+I130+I132+I127</f>
        <v>15761.259999999998</v>
      </c>
      <c r="J121" s="70">
        <f>J122+J125+J129+J130+J132+J131</f>
        <v>398325</v>
      </c>
      <c r="K121" s="70">
        <f>K122+K129+K130+K132+K125</f>
        <v>229104.99</v>
      </c>
      <c r="L121" s="87">
        <f>K121/J121*100</f>
        <v>57.51710035774806</v>
      </c>
      <c r="M121" s="70">
        <f>M122+M125+M129+M130+M132</f>
        <v>234700</v>
      </c>
      <c r="N121" s="70">
        <f>N122+N125+N129+N130+N132</f>
        <v>199566.99</v>
      </c>
      <c r="O121" s="70">
        <f aca="true" t="shared" si="69" ref="O121:X121">O122+O129+O130+O132</f>
        <v>103700</v>
      </c>
      <c r="P121" s="70">
        <f t="shared" si="69"/>
        <v>64557.12</v>
      </c>
      <c r="Q121" s="70">
        <f t="shared" si="69"/>
        <v>2000</v>
      </c>
      <c r="R121" s="70">
        <f t="shared" si="69"/>
        <v>1031.8</v>
      </c>
      <c r="S121" s="70">
        <f>S122+S129+S130+S132+S125</f>
        <v>163625</v>
      </c>
      <c r="T121" s="70">
        <f>T122+T129+T130+T132+T125</f>
        <v>29538</v>
      </c>
      <c r="U121" s="70">
        <f>U122+U129+U130+U132+U125</f>
        <v>163625</v>
      </c>
      <c r="V121" s="70">
        <f>V122+V129+V130+V132+V125</f>
        <v>29538</v>
      </c>
      <c r="W121" s="70">
        <f t="shared" si="69"/>
        <v>0</v>
      </c>
      <c r="X121" s="70">
        <f t="shared" si="69"/>
        <v>0</v>
      </c>
      <c r="Y121" s="70">
        <f>Y122+Y125+Y129+Y130+Y132+Y131</f>
        <v>3137522.5</v>
      </c>
      <c r="Z121" s="70">
        <f>Z122+Z129+Z130+Z132+Z125</f>
        <v>1736163.6400000001</v>
      </c>
      <c r="AA121" s="96">
        <f>Z121/Y121*100</f>
        <v>55.335496080107795</v>
      </c>
    </row>
    <row r="122" spans="1:27" s="15" customFormat="1" ht="26.25" customHeight="1">
      <c r="A122" s="16" t="s">
        <v>174</v>
      </c>
      <c r="B122" s="42" t="s">
        <v>179</v>
      </c>
      <c r="C122" s="58">
        <f>C123+C124</f>
        <v>802748</v>
      </c>
      <c r="D122" s="58">
        <f>D123+D124</f>
        <v>610687.14</v>
      </c>
      <c r="E122" s="91">
        <f aca="true" t="shared" si="70" ref="E122:E133">D122/C122*100</f>
        <v>76.0745763303054</v>
      </c>
      <c r="F122" s="58">
        <f aca="true" t="shared" si="71" ref="F122:K122">F123+F124</f>
        <v>741400</v>
      </c>
      <c r="G122" s="58">
        <f t="shared" si="71"/>
        <v>570950</v>
      </c>
      <c r="H122" s="58">
        <f t="shared" si="71"/>
        <v>4000</v>
      </c>
      <c r="I122" s="58">
        <f t="shared" si="71"/>
        <v>2541.12</v>
      </c>
      <c r="J122" s="58">
        <f t="shared" si="71"/>
        <v>150000</v>
      </c>
      <c r="K122" s="58">
        <f t="shared" si="71"/>
        <v>189866.99</v>
      </c>
      <c r="L122" s="91">
        <f>K122/J122*100</f>
        <v>126.57799333333332</v>
      </c>
      <c r="M122" s="58">
        <f aca="true" t="shared" si="72" ref="M122:X122">M123+M124</f>
        <v>150000</v>
      </c>
      <c r="N122" s="58">
        <f t="shared" si="72"/>
        <v>189866.99</v>
      </c>
      <c r="O122" s="58">
        <f t="shared" si="72"/>
        <v>103700</v>
      </c>
      <c r="P122" s="58">
        <f t="shared" si="72"/>
        <v>64557.12</v>
      </c>
      <c r="Q122" s="58">
        <f t="shared" si="72"/>
        <v>2000</v>
      </c>
      <c r="R122" s="58">
        <f t="shared" si="72"/>
        <v>1031.8</v>
      </c>
      <c r="S122" s="58">
        <f t="shared" si="72"/>
        <v>0</v>
      </c>
      <c r="T122" s="58">
        <f t="shared" si="72"/>
        <v>0</v>
      </c>
      <c r="U122" s="58">
        <f t="shared" si="72"/>
        <v>0</v>
      </c>
      <c r="V122" s="58">
        <f t="shared" si="72"/>
        <v>0</v>
      </c>
      <c r="W122" s="58">
        <f t="shared" si="72"/>
        <v>0</v>
      </c>
      <c r="X122" s="58">
        <f t="shared" si="72"/>
        <v>0</v>
      </c>
      <c r="Y122" s="60">
        <f aca="true" t="shared" si="73" ref="Y122:Y130">C122+J122</f>
        <v>952748</v>
      </c>
      <c r="Z122" s="61">
        <f t="shared" si="20"/>
        <v>800554.13</v>
      </c>
      <c r="AA122" s="97">
        <f t="shared" si="5"/>
        <v>84.0258001066389</v>
      </c>
    </row>
    <row r="123" spans="1:27" s="22" customFormat="1" ht="26.25" customHeight="1">
      <c r="A123" s="21" t="s">
        <v>175</v>
      </c>
      <c r="B123" s="84" t="s">
        <v>180</v>
      </c>
      <c r="C123" s="59">
        <v>4548</v>
      </c>
      <c r="D123" s="59">
        <v>0</v>
      </c>
      <c r="E123" s="91">
        <f t="shared" si="70"/>
        <v>0</v>
      </c>
      <c r="F123" s="59">
        <v>0</v>
      </c>
      <c r="G123" s="59">
        <v>0</v>
      </c>
      <c r="H123" s="59">
        <v>0</v>
      </c>
      <c r="I123" s="59">
        <v>0</v>
      </c>
      <c r="J123" s="59"/>
      <c r="K123" s="59">
        <v>18000</v>
      </c>
      <c r="L123" s="91">
        <v>0</v>
      </c>
      <c r="M123" s="59">
        <v>0</v>
      </c>
      <c r="N123" s="59">
        <v>18000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/>
      <c r="X123" s="59"/>
      <c r="Y123" s="60">
        <f t="shared" si="73"/>
        <v>4548</v>
      </c>
      <c r="Z123" s="66">
        <f t="shared" si="20"/>
        <v>18000</v>
      </c>
      <c r="AA123" s="97">
        <f aca="true" t="shared" si="74" ref="AA123:AA133">Z123/Y123*100</f>
        <v>395.77836411609496</v>
      </c>
    </row>
    <row r="124" spans="1:27" s="22" customFormat="1" ht="18" customHeight="1">
      <c r="A124" s="21" t="s">
        <v>176</v>
      </c>
      <c r="B124" s="84" t="s">
        <v>181</v>
      </c>
      <c r="C124" s="59">
        <v>798200</v>
      </c>
      <c r="D124" s="59">
        <v>610687.14</v>
      </c>
      <c r="E124" s="91">
        <f t="shared" si="70"/>
        <v>76.50803558005512</v>
      </c>
      <c r="F124" s="59">
        <v>741400</v>
      </c>
      <c r="G124" s="59">
        <v>570950</v>
      </c>
      <c r="H124" s="59">
        <v>4000</v>
      </c>
      <c r="I124" s="59">
        <v>2541.12</v>
      </c>
      <c r="J124" s="59">
        <v>150000</v>
      </c>
      <c r="K124" s="59">
        <v>171866.99</v>
      </c>
      <c r="L124" s="91">
        <f>K124/J124*100</f>
        <v>114.57799333333331</v>
      </c>
      <c r="M124" s="59">
        <v>150000</v>
      </c>
      <c r="N124" s="59">
        <v>171866.99</v>
      </c>
      <c r="O124" s="59">
        <v>103700</v>
      </c>
      <c r="P124" s="59">
        <v>64557.12</v>
      </c>
      <c r="Q124" s="59">
        <v>2000</v>
      </c>
      <c r="R124" s="59">
        <v>1031.8</v>
      </c>
      <c r="S124" s="59">
        <v>0</v>
      </c>
      <c r="T124" s="59">
        <v>0</v>
      </c>
      <c r="U124" s="59">
        <v>0</v>
      </c>
      <c r="V124" s="59">
        <v>0</v>
      </c>
      <c r="W124" s="59"/>
      <c r="X124" s="59"/>
      <c r="Y124" s="104">
        <f t="shared" si="73"/>
        <v>948200</v>
      </c>
      <c r="Z124" s="66">
        <f t="shared" si="20"/>
        <v>782554.13</v>
      </c>
      <c r="AA124" s="99">
        <f t="shared" si="74"/>
        <v>82.53049251212823</v>
      </c>
    </row>
    <row r="125" spans="1:27" s="22" customFormat="1" ht="18" customHeight="1">
      <c r="A125" s="17" t="s">
        <v>276</v>
      </c>
      <c r="B125" s="84" t="s">
        <v>280</v>
      </c>
      <c r="C125" s="59">
        <f>SUM(C126:C128)</f>
        <v>1174969.5</v>
      </c>
      <c r="D125" s="59">
        <f>SUM(D126:D128)</f>
        <v>836382.12</v>
      </c>
      <c r="E125" s="91">
        <f t="shared" si="70"/>
        <v>71.18330475812351</v>
      </c>
      <c r="F125" s="59">
        <f aca="true" t="shared" si="75" ref="F125:K125">SUM(F126:F128)</f>
        <v>0</v>
      </c>
      <c r="G125" s="59">
        <f t="shared" si="75"/>
        <v>0</v>
      </c>
      <c r="H125" s="59">
        <f t="shared" si="75"/>
        <v>52000</v>
      </c>
      <c r="I125" s="59">
        <f t="shared" si="75"/>
        <v>13220.14</v>
      </c>
      <c r="J125" s="59">
        <f t="shared" si="75"/>
        <v>163625</v>
      </c>
      <c r="K125" s="59">
        <f t="shared" si="75"/>
        <v>39238</v>
      </c>
      <c r="L125" s="91">
        <f>K125/J125*100</f>
        <v>23.98044308632544</v>
      </c>
      <c r="M125" s="59">
        <v>0</v>
      </c>
      <c r="N125" s="59">
        <f>SUM(N126:N128)</f>
        <v>9700</v>
      </c>
      <c r="O125" s="59">
        <v>0</v>
      </c>
      <c r="P125" s="59">
        <v>0</v>
      </c>
      <c r="Q125" s="59">
        <v>0</v>
      </c>
      <c r="R125" s="59">
        <v>0</v>
      </c>
      <c r="S125" s="59">
        <f>SUM(S126:S128)</f>
        <v>163625</v>
      </c>
      <c r="T125" s="59">
        <f>SUM(T126:T128)</f>
        <v>29538</v>
      </c>
      <c r="U125" s="59">
        <f>SUM(U126:U128)</f>
        <v>163625</v>
      </c>
      <c r="V125" s="59">
        <f>SUM(V126:V128)</f>
        <v>29538</v>
      </c>
      <c r="W125" s="59"/>
      <c r="X125" s="59"/>
      <c r="Y125" s="104">
        <f t="shared" si="73"/>
        <v>1338594.5</v>
      </c>
      <c r="Z125" s="66">
        <f t="shared" si="20"/>
        <v>875620.12</v>
      </c>
      <c r="AA125" s="99">
        <f t="shared" si="74"/>
        <v>65.41339591638842</v>
      </c>
    </row>
    <row r="126" spans="1:27" s="22" customFormat="1" ht="27" customHeight="1">
      <c r="A126" s="21" t="s">
        <v>277</v>
      </c>
      <c r="B126" s="84" t="s">
        <v>281</v>
      </c>
      <c r="C126" s="59">
        <v>229069.5</v>
      </c>
      <c r="D126" s="59">
        <v>89869.5</v>
      </c>
      <c r="E126" s="91">
        <f t="shared" si="70"/>
        <v>39.23241636271961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91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59">
        <v>0</v>
      </c>
      <c r="W126" s="59"/>
      <c r="X126" s="59"/>
      <c r="Y126" s="104">
        <f t="shared" si="73"/>
        <v>229069.5</v>
      </c>
      <c r="Z126" s="66">
        <f t="shared" si="20"/>
        <v>89869.5</v>
      </c>
      <c r="AA126" s="99">
        <f t="shared" si="74"/>
        <v>39.23241636271961</v>
      </c>
    </row>
    <row r="127" spans="1:27" s="22" customFormat="1" ht="18" customHeight="1">
      <c r="A127" s="21" t="s">
        <v>278</v>
      </c>
      <c r="B127" s="84" t="s">
        <v>291</v>
      </c>
      <c r="C127" s="59">
        <f>339690+232000</f>
        <v>571690</v>
      </c>
      <c r="D127" s="59">
        <f>339427.48+32875.14</f>
        <v>372302.62</v>
      </c>
      <c r="E127" s="91">
        <f t="shared" si="70"/>
        <v>65.12316465217162</v>
      </c>
      <c r="F127" s="59">
        <v>0</v>
      </c>
      <c r="G127" s="59">
        <v>0</v>
      </c>
      <c r="H127" s="59">
        <v>52000</v>
      </c>
      <c r="I127" s="59">
        <v>13220.14</v>
      </c>
      <c r="J127" s="59">
        <v>148625</v>
      </c>
      <c r="K127" s="59">
        <v>16625</v>
      </c>
      <c r="L127" s="91">
        <f>K127/J127*100</f>
        <v>11.185870479394449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148625</v>
      </c>
      <c r="T127" s="59">
        <v>16625</v>
      </c>
      <c r="U127" s="59">
        <v>148625</v>
      </c>
      <c r="V127" s="59">
        <v>16625</v>
      </c>
      <c r="W127" s="59"/>
      <c r="X127" s="59"/>
      <c r="Y127" s="104">
        <f t="shared" si="73"/>
        <v>720315</v>
      </c>
      <c r="Z127" s="66">
        <f t="shared" si="20"/>
        <v>388927.62</v>
      </c>
      <c r="AA127" s="99">
        <f t="shared" si="74"/>
        <v>53.994102580121194</v>
      </c>
    </row>
    <row r="128" spans="1:27" s="22" customFormat="1" ht="18" customHeight="1">
      <c r="A128" s="21" t="s">
        <v>279</v>
      </c>
      <c r="B128" s="84" t="s">
        <v>292</v>
      </c>
      <c r="C128" s="59">
        <v>374210</v>
      </c>
      <c r="D128" s="59">
        <v>374210</v>
      </c>
      <c r="E128" s="91">
        <f t="shared" si="70"/>
        <v>100</v>
      </c>
      <c r="F128" s="59">
        <v>0</v>
      </c>
      <c r="G128" s="59">
        <v>0</v>
      </c>
      <c r="H128" s="59">
        <v>0</v>
      </c>
      <c r="I128" s="59">
        <v>0</v>
      </c>
      <c r="J128" s="59">
        <v>15000</v>
      </c>
      <c r="K128" s="59">
        <v>22613</v>
      </c>
      <c r="L128" s="91">
        <f>K128/J128*100</f>
        <v>150.75333333333333</v>
      </c>
      <c r="M128" s="59">
        <v>0</v>
      </c>
      <c r="N128" s="59">
        <v>9700</v>
      </c>
      <c r="O128" s="59">
        <v>0</v>
      </c>
      <c r="P128" s="59">
        <v>0</v>
      </c>
      <c r="Q128" s="59">
        <v>0</v>
      </c>
      <c r="R128" s="59">
        <v>0</v>
      </c>
      <c r="S128" s="59">
        <v>15000</v>
      </c>
      <c r="T128" s="59">
        <v>12913</v>
      </c>
      <c r="U128" s="59">
        <v>15000</v>
      </c>
      <c r="V128" s="59">
        <v>12913</v>
      </c>
      <c r="W128" s="59"/>
      <c r="X128" s="59"/>
      <c r="Y128" s="104">
        <f t="shared" si="73"/>
        <v>389210</v>
      </c>
      <c r="Z128" s="66">
        <f t="shared" si="20"/>
        <v>396823</v>
      </c>
      <c r="AA128" s="99">
        <f t="shared" si="74"/>
        <v>101.95601346316899</v>
      </c>
    </row>
    <row r="129" spans="1:27" s="18" customFormat="1" ht="16.5" customHeight="1">
      <c r="A129" s="17" t="s">
        <v>208</v>
      </c>
      <c r="B129" s="42" t="s">
        <v>209</v>
      </c>
      <c r="C129" s="59">
        <v>0</v>
      </c>
      <c r="D129" s="59">
        <v>0</v>
      </c>
      <c r="E129" s="91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84700</v>
      </c>
      <c r="K129" s="59">
        <v>0</v>
      </c>
      <c r="L129" s="91">
        <f>K129/J129*100</f>
        <v>0</v>
      </c>
      <c r="M129" s="59">
        <v>84700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/>
      <c r="X129" s="59"/>
      <c r="Y129" s="104">
        <f t="shared" si="73"/>
        <v>84700</v>
      </c>
      <c r="Z129" s="66">
        <f t="shared" si="20"/>
        <v>0</v>
      </c>
      <c r="AA129" s="99">
        <f t="shared" si="74"/>
        <v>0</v>
      </c>
    </row>
    <row r="130" spans="1:27" s="15" customFormat="1" ht="18.75" customHeight="1">
      <c r="A130" s="16" t="s">
        <v>177</v>
      </c>
      <c r="B130" s="42" t="s">
        <v>182</v>
      </c>
      <c r="C130" s="58">
        <v>350000</v>
      </c>
      <c r="D130" s="58">
        <v>59989.39</v>
      </c>
      <c r="E130" s="91">
        <f t="shared" si="70"/>
        <v>17.139825714285713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91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>
        <v>0</v>
      </c>
      <c r="W130" s="58"/>
      <c r="X130" s="58"/>
      <c r="Y130" s="60">
        <f t="shared" si="73"/>
        <v>350000</v>
      </c>
      <c r="Z130" s="61">
        <f t="shared" si="20"/>
        <v>59989.39</v>
      </c>
      <c r="AA130" s="97">
        <f t="shared" si="74"/>
        <v>17.139825714285713</v>
      </c>
    </row>
    <row r="131" spans="1:27" s="15" customFormat="1" ht="18" customHeight="1">
      <c r="A131" s="16" t="s">
        <v>274</v>
      </c>
      <c r="B131" s="42" t="s">
        <v>275</v>
      </c>
      <c r="C131" s="58">
        <v>108500</v>
      </c>
      <c r="D131" s="58">
        <v>0</v>
      </c>
      <c r="E131" s="91">
        <f t="shared" si="70"/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91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8"/>
      <c r="X131" s="58"/>
      <c r="Y131" s="60">
        <f>C131+J131</f>
        <v>108500</v>
      </c>
      <c r="Z131" s="61">
        <f>D131+K131</f>
        <v>0</v>
      </c>
      <c r="AA131" s="97">
        <f>Z131/Y131*100</f>
        <v>0</v>
      </c>
    </row>
    <row r="132" spans="1:27" s="15" customFormat="1" ht="18" customHeight="1">
      <c r="A132" s="16" t="s">
        <v>178</v>
      </c>
      <c r="B132" s="42" t="s">
        <v>183</v>
      </c>
      <c r="C132" s="58">
        <v>302980</v>
      </c>
      <c r="D132" s="58">
        <v>0</v>
      </c>
      <c r="E132" s="91">
        <f t="shared" si="70"/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91">
        <v>0</v>
      </c>
      <c r="M132" s="58">
        <v>0</v>
      </c>
      <c r="N132" s="58">
        <v>0</v>
      </c>
      <c r="O132" s="58">
        <v>0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58">
        <v>0</v>
      </c>
      <c r="W132" s="58"/>
      <c r="X132" s="58"/>
      <c r="Y132" s="60">
        <f>C132+J132</f>
        <v>302980</v>
      </c>
      <c r="Z132" s="66">
        <f>D132+K132</f>
        <v>0</v>
      </c>
      <c r="AA132" s="97">
        <f t="shared" si="74"/>
        <v>0</v>
      </c>
    </row>
    <row r="133" spans="1:27" s="67" customFormat="1" ht="22.5" customHeight="1">
      <c r="A133" s="169" t="s">
        <v>17</v>
      </c>
      <c r="B133" s="170"/>
      <c r="C133" s="74">
        <f>C12+C16+C31+C35+C83+C90+C97+C102+C121</f>
        <v>319485542.2</v>
      </c>
      <c r="D133" s="74">
        <f>D12+D16+D31+D35+D83+D90+D97+D102+D121</f>
        <v>201937381.96000004</v>
      </c>
      <c r="E133" s="93">
        <f t="shared" si="70"/>
        <v>63.207048609913606</v>
      </c>
      <c r="F133" s="74">
        <f aca="true" t="shared" si="76" ref="F133:K133">F12+F16+F31+F35+F83+F90+F97+F102+F121</f>
        <v>235109805.89</v>
      </c>
      <c r="G133" s="74">
        <f t="shared" si="76"/>
        <v>155902966.84999996</v>
      </c>
      <c r="H133" s="74">
        <f t="shared" si="76"/>
        <v>23949533</v>
      </c>
      <c r="I133" s="74">
        <f t="shared" si="76"/>
        <v>9301853.38</v>
      </c>
      <c r="J133" s="74">
        <f t="shared" si="76"/>
        <v>47147530</v>
      </c>
      <c r="K133" s="74">
        <f t="shared" si="76"/>
        <v>2519830.87</v>
      </c>
      <c r="L133" s="93">
        <f>K133/J133*100</f>
        <v>5.344566024985826</v>
      </c>
      <c r="M133" s="74">
        <f aca="true" t="shared" si="77" ref="M133:V133">M12+M16+M31+M35+M83+M90+M97+M102+M121</f>
        <v>9581900</v>
      </c>
      <c r="N133" s="74">
        <f t="shared" si="77"/>
        <v>1550703.4600000002</v>
      </c>
      <c r="O133" s="74">
        <f t="shared" si="77"/>
        <v>793100</v>
      </c>
      <c r="P133" s="74">
        <f t="shared" si="77"/>
        <v>336855.19999999995</v>
      </c>
      <c r="Q133" s="74">
        <f t="shared" si="77"/>
        <v>249300</v>
      </c>
      <c r="R133" s="74">
        <f t="shared" si="77"/>
        <v>28309.78</v>
      </c>
      <c r="S133" s="74">
        <f t="shared" si="77"/>
        <v>37565630</v>
      </c>
      <c r="T133" s="74">
        <f t="shared" si="77"/>
        <v>969127.4099999999</v>
      </c>
      <c r="U133" s="74">
        <f t="shared" si="77"/>
        <v>37531330</v>
      </c>
      <c r="V133" s="74">
        <f t="shared" si="77"/>
        <v>542434.1699999999</v>
      </c>
      <c r="W133" s="74" t="e">
        <f>W12+W16+W35+W83+W90+W97+W102+W121</f>
        <v>#REF!</v>
      </c>
      <c r="X133" s="74" t="e">
        <f>X12+X16+X35+X83+X90+X97+X102+X121</f>
        <v>#REF!</v>
      </c>
      <c r="Y133" s="74">
        <f>Y12+Y16+Y31+Y35+Y83+Y90+Y97+Y102+Y121</f>
        <v>366633072.2</v>
      </c>
      <c r="Z133" s="74">
        <f>Z12+Z16+Z31+Z35+Z83+Z90+Z97+Z102+Z121</f>
        <v>204457212.83</v>
      </c>
      <c r="AA133" s="101">
        <f t="shared" si="74"/>
        <v>55.766167411778845</v>
      </c>
    </row>
    <row r="134" spans="1:27" s="67" customFormat="1" ht="28.5" customHeight="1">
      <c r="A134" s="75" t="s">
        <v>186</v>
      </c>
      <c r="B134" s="42" t="s">
        <v>282</v>
      </c>
      <c r="C134" s="60">
        <v>245000</v>
      </c>
      <c r="D134" s="60">
        <v>183700</v>
      </c>
      <c r="E134" s="94">
        <f>D134/C134*100</f>
        <v>74.9795918367347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94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60">
        <v>0</v>
      </c>
      <c r="W134" s="60"/>
      <c r="X134" s="60"/>
      <c r="Y134" s="60">
        <f>C134+J134</f>
        <v>245000</v>
      </c>
      <c r="Z134" s="76">
        <f>D134+K134</f>
        <v>183700</v>
      </c>
      <c r="AA134" s="102">
        <f>Z134/Y134*100</f>
        <v>74.9795918367347</v>
      </c>
    </row>
    <row r="135" spans="1:27" s="67" customFormat="1" ht="38.25" customHeight="1">
      <c r="A135" s="75" t="s">
        <v>184</v>
      </c>
      <c r="B135" s="42" t="s">
        <v>185</v>
      </c>
      <c r="C135" s="60">
        <v>138000</v>
      </c>
      <c r="D135" s="60">
        <v>138000</v>
      </c>
      <c r="E135" s="94">
        <f>D135/C135*100</f>
        <v>100</v>
      </c>
      <c r="F135" s="60"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94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60" t="e">
        <f>#REF!+W136</f>
        <v>#REF!</v>
      </c>
      <c r="X135" s="60" t="e">
        <f>#REF!+X136</f>
        <v>#REF!</v>
      </c>
      <c r="Y135" s="60">
        <f>C135+J135</f>
        <v>138000</v>
      </c>
      <c r="Z135" s="76">
        <f>D135+K135</f>
        <v>138000</v>
      </c>
      <c r="AA135" s="102">
        <f>Z135/Y135*100</f>
        <v>100</v>
      </c>
    </row>
    <row r="136" spans="1:27" s="72" customFormat="1" ht="25.5" customHeight="1">
      <c r="A136" s="148" t="s">
        <v>226</v>
      </c>
      <c r="B136" s="149"/>
      <c r="C136" s="77">
        <f>C134+C135</f>
        <v>383000</v>
      </c>
      <c r="D136" s="77">
        <f>D134+D135</f>
        <v>321700</v>
      </c>
      <c r="E136" s="95">
        <f>D136/C136*100</f>
        <v>83.99477806788512</v>
      </c>
      <c r="F136" s="77">
        <f aca="true" t="shared" si="78" ref="F136:K136">F134+F135</f>
        <v>0</v>
      </c>
      <c r="G136" s="77">
        <f t="shared" si="78"/>
        <v>0</v>
      </c>
      <c r="H136" s="77">
        <f t="shared" si="78"/>
        <v>0</v>
      </c>
      <c r="I136" s="77">
        <f t="shared" si="78"/>
        <v>0</v>
      </c>
      <c r="J136" s="77">
        <f t="shared" si="78"/>
        <v>0</v>
      </c>
      <c r="K136" s="77">
        <f t="shared" si="78"/>
        <v>0</v>
      </c>
      <c r="L136" s="95">
        <v>0</v>
      </c>
      <c r="M136" s="77">
        <f aca="true" t="shared" si="79" ref="M136:Z136">M134+M135</f>
        <v>0</v>
      </c>
      <c r="N136" s="77">
        <f t="shared" si="79"/>
        <v>0</v>
      </c>
      <c r="O136" s="77">
        <f t="shared" si="79"/>
        <v>0</v>
      </c>
      <c r="P136" s="77">
        <f t="shared" si="79"/>
        <v>0</v>
      </c>
      <c r="Q136" s="77">
        <f t="shared" si="79"/>
        <v>0</v>
      </c>
      <c r="R136" s="77">
        <f t="shared" si="79"/>
        <v>0</v>
      </c>
      <c r="S136" s="77">
        <f t="shared" si="79"/>
        <v>0</v>
      </c>
      <c r="T136" s="77">
        <f t="shared" si="79"/>
        <v>0</v>
      </c>
      <c r="U136" s="77">
        <f t="shared" si="79"/>
        <v>0</v>
      </c>
      <c r="V136" s="77">
        <f t="shared" si="79"/>
        <v>0</v>
      </c>
      <c r="W136" s="77" t="e">
        <f t="shared" si="79"/>
        <v>#REF!</v>
      </c>
      <c r="X136" s="77" t="e">
        <f t="shared" si="79"/>
        <v>#REF!</v>
      </c>
      <c r="Y136" s="77">
        <f t="shared" si="79"/>
        <v>383000</v>
      </c>
      <c r="Z136" s="77">
        <f t="shared" si="79"/>
        <v>321700</v>
      </c>
      <c r="AA136" s="103">
        <v>0</v>
      </c>
    </row>
    <row r="137" spans="1:27" s="67" customFormat="1" ht="27.75" customHeight="1">
      <c r="A137" s="169" t="s">
        <v>227</v>
      </c>
      <c r="B137" s="170"/>
      <c r="C137" s="74">
        <f>C133+C136</f>
        <v>319868542.2</v>
      </c>
      <c r="D137" s="74">
        <f>D133+D136</f>
        <v>202259081.96000004</v>
      </c>
      <c r="E137" s="93">
        <f>D137/C137*100</f>
        <v>63.23193914878199</v>
      </c>
      <c r="F137" s="74">
        <f aca="true" t="shared" si="80" ref="F137:K137">F133+F136</f>
        <v>235109805.89</v>
      </c>
      <c r="G137" s="74">
        <f t="shared" si="80"/>
        <v>155902966.84999996</v>
      </c>
      <c r="H137" s="74">
        <f t="shared" si="80"/>
        <v>23949533</v>
      </c>
      <c r="I137" s="74">
        <f t="shared" si="80"/>
        <v>9301853.38</v>
      </c>
      <c r="J137" s="74">
        <f t="shared" si="80"/>
        <v>47147530</v>
      </c>
      <c r="K137" s="74">
        <f t="shared" si="80"/>
        <v>2519830.87</v>
      </c>
      <c r="L137" s="93">
        <f>K137/J137*100</f>
        <v>5.344566024985826</v>
      </c>
      <c r="M137" s="74">
        <f aca="true" t="shared" si="81" ref="M137:Z137">M133+M136</f>
        <v>9581900</v>
      </c>
      <c r="N137" s="74">
        <f t="shared" si="81"/>
        <v>1550703.4600000002</v>
      </c>
      <c r="O137" s="74">
        <f t="shared" si="81"/>
        <v>793100</v>
      </c>
      <c r="P137" s="74">
        <f t="shared" si="81"/>
        <v>336855.19999999995</v>
      </c>
      <c r="Q137" s="74">
        <f t="shared" si="81"/>
        <v>249300</v>
      </c>
      <c r="R137" s="74">
        <f t="shared" si="81"/>
        <v>28309.78</v>
      </c>
      <c r="S137" s="74">
        <f t="shared" si="81"/>
        <v>37565630</v>
      </c>
      <c r="T137" s="74">
        <f t="shared" si="81"/>
        <v>969127.4099999999</v>
      </c>
      <c r="U137" s="74">
        <f t="shared" si="81"/>
        <v>37531330</v>
      </c>
      <c r="V137" s="74">
        <f t="shared" si="81"/>
        <v>542434.1699999999</v>
      </c>
      <c r="W137" s="74" t="e">
        <f t="shared" si="81"/>
        <v>#REF!</v>
      </c>
      <c r="X137" s="74" t="e">
        <f t="shared" si="81"/>
        <v>#REF!</v>
      </c>
      <c r="Y137" s="74">
        <f t="shared" si="81"/>
        <v>367016072.2</v>
      </c>
      <c r="Z137" s="74">
        <f t="shared" si="81"/>
        <v>204778912.83</v>
      </c>
      <c r="AA137" s="101">
        <f>Z137/Y137*100</f>
        <v>55.79562540749136</v>
      </c>
    </row>
    <row r="138" spans="1:30" s="2" customFormat="1" ht="21" customHeight="1">
      <c r="A138" s="3"/>
      <c r="C138" s="7"/>
      <c r="D138" s="7"/>
      <c r="E138" s="4"/>
      <c r="F138" s="7"/>
      <c r="G138" s="7"/>
      <c r="H138" s="7"/>
      <c r="I138" s="7"/>
      <c r="J138" s="7"/>
      <c r="K138" s="7"/>
      <c r="L138" s="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34"/>
      <c r="Z138" s="7"/>
      <c r="AA138" s="4"/>
      <c r="AB138" s="7"/>
      <c r="AC138" s="7"/>
      <c r="AD138" s="7"/>
    </row>
    <row r="139" spans="1:27" s="128" customFormat="1" ht="23.25" customHeight="1">
      <c r="A139" s="122" t="s">
        <v>42</v>
      </c>
      <c r="B139" s="123" t="s">
        <v>293</v>
      </c>
      <c r="C139" s="124"/>
      <c r="D139" s="124"/>
      <c r="E139" s="125"/>
      <c r="F139" s="124"/>
      <c r="G139" s="124"/>
      <c r="H139" s="124" t="s">
        <v>294</v>
      </c>
      <c r="I139" s="124"/>
      <c r="J139" s="126"/>
      <c r="K139" s="124"/>
      <c r="L139" s="125"/>
      <c r="M139" s="124"/>
      <c r="N139" s="124"/>
      <c r="O139" s="124"/>
      <c r="P139" s="124"/>
      <c r="Q139" s="127"/>
      <c r="R139" s="127"/>
      <c r="Y139" s="129"/>
      <c r="AA139" s="130"/>
    </row>
    <row r="140" spans="1:27" s="2" customFormat="1" ht="17.25">
      <c r="A140" s="3"/>
      <c r="B140" s="115"/>
      <c r="C140" s="80"/>
      <c r="D140" s="80"/>
      <c r="E140" s="81"/>
      <c r="F140" s="80"/>
      <c r="G140" s="80"/>
      <c r="H140" s="80"/>
      <c r="I140" s="80"/>
      <c r="J140" s="80"/>
      <c r="K140" s="80"/>
      <c r="L140" s="81"/>
      <c r="M140" s="80"/>
      <c r="N140" s="80"/>
      <c r="O140" s="115"/>
      <c r="P140" s="80"/>
      <c r="Q140" s="7"/>
      <c r="R140" s="7"/>
      <c r="S140" s="7"/>
      <c r="T140" s="7"/>
      <c r="U140" s="7"/>
      <c r="V140" s="7"/>
      <c r="W140" s="7"/>
      <c r="X140" s="7"/>
      <c r="Y140" s="34"/>
      <c r="Z140" s="7"/>
      <c r="AA140" s="4"/>
    </row>
    <row r="141" spans="1:27" s="2" customFormat="1" ht="12.75">
      <c r="A141" s="3"/>
      <c r="C141" s="7"/>
      <c r="D141" s="7"/>
      <c r="E141" s="4"/>
      <c r="F141" s="7"/>
      <c r="G141" s="7"/>
      <c r="H141" s="7"/>
      <c r="I141" s="7"/>
      <c r="J141" s="7"/>
      <c r="K141" s="7"/>
      <c r="L141" s="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34"/>
      <c r="Z141" s="7"/>
      <c r="AA141" s="4"/>
    </row>
    <row r="142" spans="1:27" s="2" customFormat="1" ht="12.75">
      <c r="A142" s="3"/>
      <c r="C142" s="7"/>
      <c r="D142" s="7"/>
      <c r="E142" s="4"/>
      <c r="F142" s="7"/>
      <c r="G142" s="7"/>
      <c r="H142" s="7"/>
      <c r="I142" s="7"/>
      <c r="J142" s="7"/>
      <c r="K142" s="7"/>
      <c r="L142" s="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34"/>
      <c r="Z142" s="7"/>
      <c r="AA142" s="4"/>
    </row>
    <row r="143" spans="1:27" s="2" customFormat="1" ht="12.75">
      <c r="A143" s="3"/>
      <c r="C143" s="7"/>
      <c r="D143" s="7"/>
      <c r="E143" s="4"/>
      <c r="F143" s="7"/>
      <c r="G143" s="7"/>
      <c r="H143" s="7"/>
      <c r="I143" s="7"/>
      <c r="J143" s="7"/>
      <c r="K143" s="7"/>
      <c r="L143" s="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34"/>
      <c r="Z143" s="7"/>
      <c r="AA143" s="4"/>
    </row>
    <row r="144" spans="1:27" s="2" customFormat="1" ht="12.75">
      <c r="A144" s="3"/>
      <c r="C144" s="7"/>
      <c r="D144" s="7"/>
      <c r="E144" s="4"/>
      <c r="F144" s="7"/>
      <c r="G144" s="7"/>
      <c r="H144" s="7"/>
      <c r="I144" s="7"/>
      <c r="J144" s="7"/>
      <c r="K144" s="7"/>
      <c r="L144" s="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34"/>
      <c r="Z144" s="7"/>
      <c r="AA144" s="4"/>
    </row>
    <row r="145" spans="1:27" s="2" customFormat="1" ht="12.75">
      <c r="A145" s="3"/>
      <c r="C145" s="7"/>
      <c r="D145" s="7"/>
      <c r="E145" s="4"/>
      <c r="F145" s="7"/>
      <c r="G145" s="7"/>
      <c r="H145" s="7"/>
      <c r="I145" s="7"/>
      <c r="J145" s="7"/>
      <c r="K145" s="7"/>
      <c r="L145" s="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34"/>
      <c r="Z145" s="7"/>
      <c r="AA145" s="4"/>
    </row>
    <row r="146" spans="1:27" s="2" customFormat="1" ht="12.75">
      <c r="A146" s="3"/>
      <c r="C146" s="7"/>
      <c r="D146" s="7"/>
      <c r="E146" s="4"/>
      <c r="F146" s="7"/>
      <c r="G146" s="7"/>
      <c r="H146" s="7"/>
      <c r="I146" s="7"/>
      <c r="J146" s="7"/>
      <c r="K146" s="7"/>
      <c r="L146" s="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34"/>
      <c r="Z146" s="7"/>
      <c r="AA146" s="4"/>
    </row>
    <row r="147" spans="1:27" s="2" customFormat="1" ht="12.75">
      <c r="A147" s="3"/>
      <c r="C147" s="7"/>
      <c r="D147" s="7"/>
      <c r="E147" s="4"/>
      <c r="F147" s="7"/>
      <c r="G147" s="7"/>
      <c r="H147" s="7"/>
      <c r="I147" s="7"/>
      <c r="J147" s="7"/>
      <c r="K147" s="7"/>
      <c r="L147" s="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34"/>
      <c r="Z147" s="7"/>
      <c r="AA147" s="4"/>
    </row>
    <row r="148" spans="1:27" s="2" customFormat="1" ht="12.75">
      <c r="A148" s="3"/>
      <c r="C148" s="7"/>
      <c r="D148" s="7"/>
      <c r="E148" s="4"/>
      <c r="F148" s="7"/>
      <c r="G148" s="7"/>
      <c r="H148" s="7"/>
      <c r="I148" s="7"/>
      <c r="J148" s="7"/>
      <c r="K148" s="7"/>
      <c r="L148" s="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34"/>
      <c r="Z148" s="7"/>
      <c r="AA148" s="4"/>
    </row>
    <row r="149" spans="1:27" s="2" customFormat="1" ht="12.75">
      <c r="A149" s="3"/>
      <c r="C149" s="7"/>
      <c r="D149" s="7"/>
      <c r="E149" s="4"/>
      <c r="F149" s="7"/>
      <c r="G149" s="7"/>
      <c r="H149" s="7"/>
      <c r="I149" s="7"/>
      <c r="J149" s="7"/>
      <c r="K149" s="7"/>
      <c r="L149" s="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34"/>
      <c r="Z149" s="7"/>
      <c r="AA149" s="4"/>
    </row>
    <row r="150" spans="1:27" s="2" customFormat="1" ht="12.75">
      <c r="A150" s="3"/>
      <c r="C150" s="7"/>
      <c r="D150" s="7"/>
      <c r="E150" s="4"/>
      <c r="F150" s="7"/>
      <c r="G150" s="7"/>
      <c r="H150" s="7"/>
      <c r="I150" s="7"/>
      <c r="J150" s="7"/>
      <c r="K150" s="7"/>
      <c r="L150" s="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34"/>
      <c r="Z150" s="7"/>
      <c r="AA150" s="4"/>
    </row>
    <row r="151" spans="1:27" s="2" customFormat="1" ht="12.75">
      <c r="A151" s="3"/>
      <c r="C151" s="7"/>
      <c r="D151" s="7"/>
      <c r="E151" s="4"/>
      <c r="F151" s="7"/>
      <c r="G151" s="7"/>
      <c r="H151" s="7"/>
      <c r="I151" s="7"/>
      <c r="J151" s="7"/>
      <c r="K151" s="7"/>
      <c r="L151" s="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34"/>
      <c r="Z151" s="7"/>
      <c r="AA151" s="4"/>
    </row>
    <row r="152" spans="1:27" s="2" customFormat="1" ht="12.75">
      <c r="A152" s="3"/>
      <c r="C152" s="7"/>
      <c r="D152" s="7"/>
      <c r="E152" s="4"/>
      <c r="F152" s="7"/>
      <c r="G152" s="7"/>
      <c r="H152" s="7"/>
      <c r="I152" s="7"/>
      <c r="J152" s="7"/>
      <c r="K152" s="7"/>
      <c r="L152" s="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34"/>
      <c r="Z152" s="7"/>
      <c r="AA152" s="4"/>
    </row>
    <row r="153" spans="1:27" s="2" customFormat="1" ht="12.75">
      <c r="A153" s="3"/>
      <c r="C153" s="7"/>
      <c r="D153" s="7"/>
      <c r="E153" s="4"/>
      <c r="F153" s="7"/>
      <c r="G153" s="7"/>
      <c r="H153" s="7"/>
      <c r="I153" s="7"/>
      <c r="J153" s="7"/>
      <c r="K153" s="7"/>
      <c r="L153" s="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34"/>
      <c r="Z153" s="7"/>
      <c r="AA153" s="4"/>
    </row>
    <row r="154" spans="1:27" s="2" customFormat="1" ht="12.75">
      <c r="A154" s="3"/>
      <c r="C154" s="7"/>
      <c r="D154" s="7"/>
      <c r="E154" s="4"/>
      <c r="F154" s="7"/>
      <c r="G154" s="7"/>
      <c r="H154" s="7"/>
      <c r="I154" s="7"/>
      <c r="J154" s="7"/>
      <c r="K154" s="7"/>
      <c r="L154" s="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34"/>
      <c r="Z154" s="7"/>
      <c r="AA154" s="4"/>
    </row>
    <row r="155" spans="1:27" s="2" customFormat="1" ht="12.75">
      <c r="A155" s="3"/>
      <c r="C155" s="7"/>
      <c r="D155" s="7"/>
      <c r="E155" s="4"/>
      <c r="F155" s="7"/>
      <c r="G155" s="7"/>
      <c r="H155" s="7"/>
      <c r="I155" s="7"/>
      <c r="J155" s="7"/>
      <c r="K155" s="7"/>
      <c r="L155" s="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34"/>
      <c r="Z155" s="7"/>
      <c r="AA155" s="4"/>
    </row>
    <row r="156" spans="1:27" s="2" customFormat="1" ht="12.75">
      <c r="A156" s="3"/>
      <c r="C156" s="7"/>
      <c r="D156" s="7"/>
      <c r="E156" s="4"/>
      <c r="F156" s="7"/>
      <c r="G156" s="7"/>
      <c r="H156" s="7"/>
      <c r="I156" s="7"/>
      <c r="J156" s="7"/>
      <c r="K156" s="7"/>
      <c r="L156" s="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34"/>
      <c r="Z156" s="7"/>
      <c r="AA156" s="4"/>
    </row>
    <row r="157" spans="1:27" s="2" customFormat="1" ht="12.75">
      <c r="A157" s="3"/>
      <c r="C157" s="7"/>
      <c r="D157" s="7"/>
      <c r="E157" s="4"/>
      <c r="F157" s="7"/>
      <c r="G157" s="7"/>
      <c r="H157" s="7"/>
      <c r="I157" s="7"/>
      <c r="J157" s="7"/>
      <c r="K157" s="7"/>
      <c r="L157" s="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34"/>
      <c r="Z157" s="7"/>
      <c r="AA157" s="4"/>
    </row>
    <row r="158" spans="1:27" s="2" customFormat="1" ht="12.75">
      <c r="A158" s="3"/>
      <c r="C158" s="7"/>
      <c r="D158" s="7"/>
      <c r="E158" s="4"/>
      <c r="F158" s="7"/>
      <c r="G158" s="7"/>
      <c r="H158" s="7"/>
      <c r="I158" s="7"/>
      <c r="J158" s="7"/>
      <c r="K158" s="7"/>
      <c r="L158" s="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34"/>
      <c r="Z158" s="7"/>
      <c r="AA158" s="4"/>
    </row>
    <row r="159" spans="1:27" s="2" customFormat="1" ht="12.75">
      <c r="A159" s="3"/>
      <c r="C159" s="7"/>
      <c r="D159" s="7"/>
      <c r="E159" s="4"/>
      <c r="F159" s="7"/>
      <c r="G159" s="7"/>
      <c r="H159" s="7"/>
      <c r="I159" s="7"/>
      <c r="J159" s="7"/>
      <c r="K159" s="7"/>
      <c r="L159" s="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34"/>
      <c r="Z159" s="7"/>
      <c r="AA159" s="4"/>
    </row>
    <row r="160" spans="1:27" s="2" customFormat="1" ht="12.75">
      <c r="A160" s="3"/>
      <c r="C160" s="7"/>
      <c r="D160" s="7"/>
      <c r="E160" s="4"/>
      <c r="F160" s="7"/>
      <c r="G160" s="7"/>
      <c r="H160" s="7"/>
      <c r="I160" s="7"/>
      <c r="J160" s="7"/>
      <c r="K160" s="7"/>
      <c r="L160" s="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34"/>
      <c r="Z160" s="7"/>
      <c r="AA160" s="4"/>
    </row>
    <row r="161" spans="1:27" s="2" customFormat="1" ht="12.75">
      <c r="A161" s="3"/>
      <c r="C161" s="7"/>
      <c r="D161" s="7"/>
      <c r="E161" s="4"/>
      <c r="F161" s="7"/>
      <c r="G161" s="7"/>
      <c r="H161" s="7"/>
      <c r="I161" s="7"/>
      <c r="J161" s="7"/>
      <c r="K161" s="7"/>
      <c r="L161" s="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34"/>
      <c r="Z161" s="7"/>
      <c r="AA161" s="4"/>
    </row>
    <row r="162" spans="1:27" s="2" customFormat="1" ht="12.75">
      <c r="A162" s="3"/>
      <c r="C162" s="7"/>
      <c r="D162" s="7"/>
      <c r="E162" s="4"/>
      <c r="F162" s="7"/>
      <c r="G162" s="7"/>
      <c r="H162" s="7"/>
      <c r="I162" s="7"/>
      <c r="J162" s="7"/>
      <c r="K162" s="7"/>
      <c r="L162" s="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34"/>
      <c r="Z162" s="7"/>
      <c r="AA162" s="4"/>
    </row>
    <row r="163" spans="1:27" s="2" customFormat="1" ht="12.75">
      <c r="A163" s="3"/>
      <c r="C163" s="7"/>
      <c r="D163" s="7"/>
      <c r="E163" s="4"/>
      <c r="F163" s="7"/>
      <c r="G163" s="7"/>
      <c r="H163" s="7"/>
      <c r="I163" s="7"/>
      <c r="J163" s="7"/>
      <c r="K163" s="7"/>
      <c r="L163" s="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34"/>
      <c r="Z163" s="7"/>
      <c r="AA163" s="4"/>
    </row>
    <row r="164" spans="1:27" s="2" customFormat="1" ht="12.75">
      <c r="A164" s="3"/>
      <c r="C164" s="7"/>
      <c r="D164" s="7"/>
      <c r="E164" s="4"/>
      <c r="F164" s="7"/>
      <c r="G164" s="7"/>
      <c r="H164" s="7"/>
      <c r="I164" s="7"/>
      <c r="J164" s="7"/>
      <c r="K164" s="7"/>
      <c r="L164" s="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34"/>
      <c r="Z164" s="7"/>
      <c r="AA164" s="4"/>
    </row>
    <row r="165" spans="1:27" s="2" customFormat="1" ht="12.75">
      <c r="A165" s="3"/>
      <c r="C165" s="7"/>
      <c r="D165" s="7"/>
      <c r="E165" s="4"/>
      <c r="F165" s="7"/>
      <c r="G165" s="7"/>
      <c r="H165" s="7"/>
      <c r="I165" s="7"/>
      <c r="J165" s="7"/>
      <c r="K165" s="7"/>
      <c r="L165" s="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34"/>
      <c r="Z165" s="7"/>
      <c r="AA165" s="4"/>
    </row>
    <row r="166" spans="1:27" s="2" customFormat="1" ht="12.75">
      <c r="A166" s="3"/>
      <c r="C166" s="7"/>
      <c r="D166" s="7"/>
      <c r="E166" s="4"/>
      <c r="F166" s="7"/>
      <c r="G166" s="7"/>
      <c r="H166" s="7"/>
      <c r="I166" s="7"/>
      <c r="J166" s="7"/>
      <c r="K166" s="7"/>
      <c r="L166" s="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34"/>
      <c r="Z166" s="7"/>
      <c r="AA166" s="4"/>
    </row>
    <row r="167" spans="1:27" s="2" customFormat="1" ht="12.75">
      <c r="A167" s="3"/>
      <c r="C167" s="7"/>
      <c r="D167" s="7"/>
      <c r="E167" s="4"/>
      <c r="F167" s="7"/>
      <c r="G167" s="7"/>
      <c r="H167" s="7"/>
      <c r="I167" s="7"/>
      <c r="J167" s="7"/>
      <c r="K167" s="7"/>
      <c r="L167" s="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34"/>
      <c r="Z167" s="7"/>
      <c r="AA167" s="4"/>
    </row>
    <row r="168" spans="1:27" s="2" customFormat="1" ht="12.75">
      <c r="A168" s="3"/>
      <c r="C168" s="7"/>
      <c r="D168" s="7"/>
      <c r="E168" s="4"/>
      <c r="F168" s="7"/>
      <c r="G168" s="7"/>
      <c r="H168" s="7"/>
      <c r="I168" s="7"/>
      <c r="J168" s="7"/>
      <c r="K168" s="7"/>
      <c r="L168" s="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34"/>
      <c r="Z168" s="7"/>
      <c r="AA168" s="4"/>
    </row>
    <row r="169" spans="1:27" s="2" customFormat="1" ht="12.75">
      <c r="A169" s="3"/>
      <c r="C169" s="7"/>
      <c r="D169" s="7"/>
      <c r="E169" s="4"/>
      <c r="F169" s="7"/>
      <c r="G169" s="7"/>
      <c r="H169" s="7"/>
      <c r="I169" s="7"/>
      <c r="J169" s="7"/>
      <c r="K169" s="7"/>
      <c r="L169" s="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34"/>
      <c r="Z169" s="7"/>
      <c r="AA169" s="4"/>
    </row>
    <row r="170" spans="1:27" s="2" customFormat="1" ht="12.75">
      <c r="A170" s="3"/>
      <c r="C170" s="7"/>
      <c r="D170" s="7"/>
      <c r="E170" s="4"/>
      <c r="F170" s="7"/>
      <c r="G170" s="7"/>
      <c r="H170" s="7"/>
      <c r="I170" s="7"/>
      <c r="J170" s="7"/>
      <c r="K170" s="7"/>
      <c r="L170" s="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34"/>
      <c r="Z170" s="7"/>
      <c r="AA170" s="4"/>
    </row>
    <row r="171" spans="1:27" s="2" customFormat="1" ht="12.75">
      <c r="A171" s="3"/>
      <c r="C171" s="7"/>
      <c r="D171" s="7"/>
      <c r="E171" s="4"/>
      <c r="F171" s="7"/>
      <c r="G171" s="7"/>
      <c r="H171" s="7"/>
      <c r="I171" s="7"/>
      <c r="J171" s="7"/>
      <c r="K171" s="7"/>
      <c r="L171" s="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34"/>
      <c r="Z171" s="7"/>
      <c r="AA171" s="4"/>
    </row>
    <row r="172" spans="1:27" s="2" customFormat="1" ht="12.75">
      <c r="A172" s="3"/>
      <c r="C172" s="7"/>
      <c r="D172" s="7"/>
      <c r="E172" s="4"/>
      <c r="F172" s="7"/>
      <c r="G172" s="7"/>
      <c r="H172" s="7"/>
      <c r="I172" s="7"/>
      <c r="J172" s="7"/>
      <c r="K172" s="7"/>
      <c r="L172" s="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34"/>
      <c r="Z172" s="7"/>
      <c r="AA172" s="4"/>
    </row>
    <row r="173" spans="1:27" s="2" customFormat="1" ht="12.75">
      <c r="A173" s="3"/>
      <c r="C173" s="7"/>
      <c r="D173" s="7"/>
      <c r="E173" s="4"/>
      <c r="F173" s="7"/>
      <c r="G173" s="7"/>
      <c r="H173" s="7"/>
      <c r="I173" s="7"/>
      <c r="J173" s="7"/>
      <c r="K173" s="7"/>
      <c r="L173" s="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34"/>
      <c r="Z173" s="7"/>
      <c r="AA173" s="4"/>
    </row>
    <row r="174" spans="1:27" s="2" customFormat="1" ht="12.75">
      <c r="A174" s="3"/>
      <c r="C174" s="7"/>
      <c r="D174" s="7"/>
      <c r="E174" s="4"/>
      <c r="F174" s="7"/>
      <c r="G174" s="7"/>
      <c r="H174" s="7"/>
      <c r="I174" s="7"/>
      <c r="J174" s="7"/>
      <c r="K174" s="7"/>
      <c r="L174" s="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34"/>
      <c r="Z174" s="7"/>
      <c r="AA174" s="4"/>
    </row>
    <row r="175" spans="1:27" s="2" customFormat="1" ht="12.75">
      <c r="A175" s="3"/>
      <c r="C175" s="7"/>
      <c r="D175" s="7"/>
      <c r="E175" s="4"/>
      <c r="F175" s="7"/>
      <c r="G175" s="7"/>
      <c r="H175" s="7"/>
      <c r="I175" s="7"/>
      <c r="J175" s="7"/>
      <c r="K175" s="7"/>
      <c r="L175" s="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34"/>
      <c r="Z175" s="7"/>
      <c r="AA175" s="4"/>
    </row>
    <row r="176" spans="1:27" s="2" customFormat="1" ht="12.75">
      <c r="A176" s="3"/>
      <c r="C176" s="7"/>
      <c r="D176" s="7"/>
      <c r="E176" s="4"/>
      <c r="F176" s="7"/>
      <c r="G176" s="7"/>
      <c r="H176" s="7"/>
      <c r="I176" s="7"/>
      <c r="J176" s="7"/>
      <c r="K176" s="7"/>
      <c r="L176" s="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34"/>
      <c r="Z176" s="7"/>
      <c r="AA176" s="4"/>
    </row>
    <row r="177" spans="1:27" s="2" customFormat="1" ht="12.75">
      <c r="A177" s="3"/>
      <c r="C177" s="7"/>
      <c r="D177" s="7"/>
      <c r="E177" s="4"/>
      <c r="F177" s="7"/>
      <c r="G177" s="7"/>
      <c r="H177" s="7"/>
      <c r="I177" s="7"/>
      <c r="J177" s="7"/>
      <c r="K177" s="7"/>
      <c r="L177" s="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34"/>
      <c r="Z177" s="7"/>
      <c r="AA177" s="4"/>
    </row>
    <row r="178" spans="1:27" s="2" customFormat="1" ht="12.75">
      <c r="A178" s="3"/>
      <c r="C178" s="7"/>
      <c r="D178" s="7"/>
      <c r="E178" s="4"/>
      <c r="F178" s="7"/>
      <c r="G178" s="7"/>
      <c r="H178" s="7"/>
      <c r="I178" s="7"/>
      <c r="J178" s="7"/>
      <c r="K178" s="7"/>
      <c r="L178" s="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34"/>
      <c r="Z178" s="7"/>
      <c r="AA178" s="4"/>
    </row>
    <row r="179" spans="1:27" s="2" customFormat="1" ht="12.75">
      <c r="A179" s="3"/>
      <c r="C179" s="7"/>
      <c r="D179" s="7"/>
      <c r="E179" s="4"/>
      <c r="F179" s="7"/>
      <c r="G179" s="7"/>
      <c r="H179" s="7"/>
      <c r="I179" s="7"/>
      <c r="J179" s="7"/>
      <c r="K179" s="7"/>
      <c r="L179" s="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34"/>
      <c r="Z179" s="7"/>
      <c r="AA179" s="4"/>
    </row>
    <row r="180" spans="1:27" s="2" customFormat="1" ht="12.75">
      <c r="A180" s="3"/>
      <c r="C180" s="7"/>
      <c r="D180" s="7"/>
      <c r="E180" s="4"/>
      <c r="F180" s="7"/>
      <c r="G180" s="7"/>
      <c r="H180" s="7"/>
      <c r="I180" s="7"/>
      <c r="J180" s="7"/>
      <c r="K180" s="7"/>
      <c r="L180" s="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34"/>
      <c r="Z180" s="7"/>
      <c r="AA180" s="4"/>
    </row>
    <row r="181" spans="1:27" s="2" customFormat="1" ht="12.75">
      <c r="A181" s="3"/>
      <c r="C181" s="7"/>
      <c r="D181" s="7"/>
      <c r="E181" s="4"/>
      <c r="F181" s="7"/>
      <c r="G181" s="7"/>
      <c r="H181" s="7"/>
      <c r="I181" s="7"/>
      <c r="J181" s="7"/>
      <c r="K181" s="7"/>
      <c r="L181" s="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34"/>
      <c r="Z181" s="7"/>
      <c r="AA181" s="4"/>
    </row>
    <row r="182" spans="1:27" s="2" customFormat="1" ht="12.75">
      <c r="A182" s="3"/>
      <c r="C182" s="7"/>
      <c r="D182" s="7"/>
      <c r="E182" s="4"/>
      <c r="F182" s="7"/>
      <c r="G182" s="7"/>
      <c r="H182" s="7"/>
      <c r="I182" s="7"/>
      <c r="J182" s="7"/>
      <c r="K182" s="7"/>
      <c r="L182" s="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34"/>
      <c r="Z182" s="7"/>
      <c r="AA182" s="4"/>
    </row>
    <row r="183" spans="1:27" s="2" customFormat="1" ht="12.75">
      <c r="A183" s="3"/>
      <c r="C183" s="7"/>
      <c r="D183" s="7"/>
      <c r="E183" s="4"/>
      <c r="F183" s="7"/>
      <c r="G183" s="7"/>
      <c r="H183" s="7"/>
      <c r="I183" s="7"/>
      <c r="J183" s="7"/>
      <c r="K183" s="7"/>
      <c r="L183" s="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34"/>
      <c r="Z183" s="7"/>
      <c r="AA183" s="4"/>
    </row>
    <row r="184" spans="1:27" s="2" customFormat="1" ht="12.75">
      <c r="A184" s="3"/>
      <c r="C184" s="7"/>
      <c r="D184" s="7"/>
      <c r="E184" s="4"/>
      <c r="F184" s="7"/>
      <c r="G184" s="7"/>
      <c r="H184" s="7"/>
      <c r="I184" s="7"/>
      <c r="J184" s="7"/>
      <c r="K184" s="7"/>
      <c r="L184" s="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34"/>
      <c r="Z184" s="7"/>
      <c r="AA184" s="4"/>
    </row>
    <row r="185" spans="1:27" s="2" customFormat="1" ht="12.75">
      <c r="A185" s="3"/>
      <c r="C185" s="7"/>
      <c r="D185" s="7"/>
      <c r="E185" s="4"/>
      <c r="F185" s="7"/>
      <c r="G185" s="7"/>
      <c r="H185" s="7"/>
      <c r="I185" s="7"/>
      <c r="J185" s="7"/>
      <c r="K185" s="7"/>
      <c r="L185" s="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34"/>
      <c r="Z185" s="7"/>
      <c r="AA185" s="4"/>
    </row>
    <row r="186" spans="1:27" s="2" customFormat="1" ht="12.75">
      <c r="A186" s="3"/>
      <c r="C186" s="7"/>
      <c r="D186" s="7"/>
      <c r="E186" s="4"/>
      <c r="F186" s="7"/>
      <c r="G186" s="7"/>
      <c r="H186" s="7"/>
      <c r="I186" s="7"/>
      <c r="J186" s="7"/>
      <c r="K186" s="7"/>
      <c r="L186" s="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34"/>
      <c r="Z186" s="7"/>
      <c r="AA186" s="4"/>
    </row>
    <row r="187" spans="1:27" s="2" customFormat="1" ht="12.75">
      <c r="A187" s="3"/>
      <c r="C187" s="7"/>
      <c r="D187" s="7"/>
      <c r="E187" s="4"/>
      <c r="F187" s="7"/>
      <c r="G187" s="7"/>
      <c r="H187" s="7"/>
      <c r="I187" s="7"/>
      <c r="J187" s="7"/>
      <c r="K187" s="7"/>
      <c r="L187" s="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34"/>
      <c r="Z187" s="7"/>
      <c r="AA187" s="4"/>
    </row>
    <row r="188" spans="1:27" s="2" customFormat="1" ht="12.75">
      <c r="A188" s="3"/>
      <c r="C188" s="7"/>
      <c r="D188" s="7"/>
      <c r="E188" s="4"/>
      <c r="F188" s="7"/>
      <c r="G188" s="7"/>
      <c r="H188" s="7"/>
      <c r="I188" s="7"/>
      <c r="J188" s="7"/>
      <c r="K188" s="7"/>
      <c r="L188" s="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34"/>
      <c r="Z188" s="7"/>
      <c r="AA188" s="4"/>
    </row>
    <row r="189" spans="1:27" s="2" customFormat="1" ht="12.75">
      <c r="A189" s="3"/>
      <c r="C189" s="7"/>
      <c r="D189" s="7"/>
      <c r="E189" s="4"/>
      <c r="F189" s="7"/>
      <c r="G189" s="7"/>
      <c r="H189" s="7"/>
      <c r="I189" s="7"/>
      <c r="J189" s="7"/>
      <c r="K189" s="7"/>
      <c r="L189" s="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34"/>
      <c r="Z189" s="7"/>
      <c r="AA189" s="4"/>
    </row>
    <row r="190" spans="1:27" s="2" customFormat="1" ht="12.75">
      <c r="A190" s="3"/>
      <c r="C190" s="7"/>
      <c r="D190" s="7"/>
      <c r="E190" s="4"/>
      <c r="F190" s="7"/>
      <c r="G190" s="7"/>
      <c r="H190" s="7"/>
      <c r="I190" s="7"/>
      <c r="J190" s="7"/>
      <c r="K190" s="7"/>
      <c r="L190" s="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34"/>
      <c r="Z190" s="7"/>
      <c r="AA190" s="4"/>
    </row>
    <row r="191" spans="1:27" s="2" customFormat="1" ht="12.75">
      <c r="A191" s="3"/>
      <c r="C191" s="7"/>
      <c r="D191" s="7"/>
      <c r="E191" s="4"/>
      <c r="F191" s="7"/>
      <c r="G191" s="7"/>
      <c r="H191" s="7"/>
      <c r="I191" s="7"/>
      <c r="J191" s="7"/>
      <c r="K191" s="7"/>
      <c r="L191" s="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34"/>
      <c r="Z191" s="7"/>
      <c r="AA191" s="4"/>
    </row>
    <row r="192" spans="1:27" s="2" customFormat="1" ht="12.75">
      <c r="A192" s="3"/>
      <c r="C192" s="7"/>
      <c r="D192" s="7"/>
      <c r="E192" s="4"/>
      <c r="F192" s="7"/>
      <c r="G192" s="7"/>
      <c r="H192" s="7"/>
      <c r="I192" s="7"/>
      <c r="J192" s="7"/>
      <c r="K192" s="7"/>
      <c r="L192" s="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34"/>
      <c r="Z192" s="7"/>
      <c r="AA192" s="4"/>
    </row>
    <row r="193" spans="1:27" s="2" customFormat="1" ht="12.75">
      <c r="A193" s="3"/>
      <c r="C193" s="7"/>
      <c r="D193" s="7"/>
      <c r="E193" s="4"/>
      <c r="F193" s="7"/>
      <c r="G193" s="7"/>
      <c r="H193" s="7"/>
      <c r="I193" s="7"/>
      <c r="J193" s="7"/>
      <c r="K193" s="7"/>
      <c r="L193" s="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34"/>
      <c r="Z193" s="7"/>
      <c r="AA193" s="4"/>
    </row>
    <row r="194" spans="1:27" s="2" customFormat="1" ht="12.75">
      <c r="A194" s="3"/>
      <c r="C194" s="7"/>
      <c r="D194" s="7"/>
      <c r="E194" s="4"/>
      <c r="F194" s="7"/>
      <c r="G194" s="7"/>
      <c r="H194" s="7"/>
      <c r="I194" s="7"/>
      <c r="J194" s="7"/>
      <c r="K194" s="7"/>
      <c r="L194" s="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34"/>
      <c r="Z194" s="7"/>
      <c r="AA194" s="4"/>
    </row>
    <row r="195" spans="1:27" s="2" customFormat="1" ht="12.75">
      <c r="A195" s="3"/>
      <c r="C195" s="7"/>
      <c r="D195" s="7"/>
      <c r="E195" s="4"/>
      <c r="F195" s="7"/>
      <c r="G195" s="7"/>
      <c r="H195" s="7"/>
      <c r="I195" s="7"/>
      <c r="J195" s="7"/>
      <c r="K195" s="7"/>
      <c r="L195" s="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34"/>
      <c r="Z195" s="7"/>
      <c r="AA195" s="4"/>
    </row>
    <row r="196" spans="1:27" s="2" customFormat="1" ht="12.75">
      <c r="A196" s="3"/>
      <c r="C196" s="7"/>
      <c r="D196" s="7"/>
      <c r="E196" s="4"/>
      <c r="F196" s="7"/>
      <c r="G196" s="7"/>
      <c r="H196" s="7"/>
      <c r="I196" s="7"/>
      <c r="J196" s="7"/>
      <c r="K196" s="7"/>
      <c r="L196" s="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34"/>
      <c r="Z196" s="7"/>
      <c r="AA196" s="4"/>
    </row>
    <row r="197" spans="1:27" s="2" customFormat="1" ht="12.75">
      <c r="A197" s="3"/>
      <c r="C197" s="7"/>
      <c r="D197" s="7"/>
      <c r="E197" s="4"/>
      <c r="F197" s="7"/>
      <c r="G197" s="7"/>
      <c r="H197" s="7"/>
      <c r="I197" s="7"/>
      <c r="J197" s="7"/>
      <c r="K197" s="7"/>
      <c r="L197" s="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34"/>
      <c r="Z197" s="7"/>
      <c r="AA197" s="4"/>
    </row>
    <row r="198" spans="1:27" s="2" customFormat="1" ht="12.75">
      <c r="A198" s="3"/>
      <c r="C198" s="7"/>
      <c r="D198" s="7"/>
      <c r="E198" s="4"/>
      <c r="F198" s="7"/>
      <c r="G198" s="7"/>
      <c r="H198" s="7"/>
      <c r="I198" s="7"/>
      <c r="J198" s="7"/>
      <c r="K198" s="7"/>
      <c r="L198" s="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34"/>
      <c r="Z198" s="7"/>
      <c r="AA198" s="4"/>
    </row>
    <row r="199" spans="1:27" s="2" customFormat="1" ht="12.75">
      <c r="A199" s="3"/>
      <c r="C199" s="7"/>
      <c r="D199" s="7"/>
      <c r="E199" s="4"/>
      <c r="F199" s="7"/>
      <c r="G199" s="7"/>
      <c r="H199" s="7"/>
      <c r="I199" s="7"/>
      <c r="J199" s="7"/>
      <c r="K199" s="7"/>
      <c r="L199" s="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34"/>
      <c r="Z199" s="7"/>
      <c r="AA199" s="4"/>
    </row>
    <row r="200" spans="1:27" s="2" customFormat="1" ht="12.75">
      <c r="A200" s="3"/>
      <c r="C200" s="7"/>
      <c r="D200" s="7"/>
      <c r="E200" s="4"/>
      <c r="F200" s="7"/>
      <c r="G200" s="7"/>
      <c r="H200" s="7"/>
      <c r="I200" s="7"/>
      <c r="J200" s="7"/>
      <c r="K200" s="7"/>
      <c r="L200" s="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34"/>
      <c r="Z200" s="7"/>
      <c r="AA200" s="4"/>
    </row>
    <row r="201" spans="1:27" s="2" customFormat="1" ht="12.75">
      <c r="A201" s="3"/>
      <c r="C201" s="7"/>
      <c r="D201" s="7"/>
      <c r="E201" s="4"/>
      <c r="F201" s="7"/>
      <c r="G201" s="7"/>
      <c r="H201" s="7"/>
      <c r="I201" s="7"/>
      <c r="J201" s="7"/>
      <c r="K201" s="7"/>
      <c r="L201" s="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34"/>
      <c r="Z201" s="7"/>
      <c r="AA201" s="4"/>
    </row>
    <row r="202" spans="1:27" s="2" customFormat="1" ht="12.75">
      <c r="A202" s="3"/>
      <c r="C202" s="7"/>
      <c r="D202" s="7"/>
      <c r="E202" s="4"/>
      <c r="F202" s="7"/>
      <c r="G202" s="7"/>
      <c r="H202" s="7"/>
      <c r="I202" s="7"/>
      <c r="J202" s="7"/>
      <c r="K202" s="7"/>
      <c r="L202" s="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34"/>
      <c r="Z202" s="7"/>
      <c r="AA202" s="4"/>
    </row>
    <row r="203" spans="1:27" s="2" customFormat="1" ht="12.75">
      <c r="A203" s="3"/>
      <c r="C203" s="7"/>
      <c r="D203" s="7"/>
      <c r="E203" s="4"/>
      <c r="F203" s="7"/>
      <c r="G203" s="7"/>
      <c r="H203" s="7"/>
      <c r="I203" s="7"/>
      <c r="J203" s="7"/>
      <c r="K203" s="7"/>
      <c r="L203" s="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34"/>
      <c r="Z203" s="7"/>
      <c r="AA203" s="4"/>
    </row>
    <row r="204" spans="1:27" s="2" customFormat="1" ht="12.75">
      <c r="A204" s="3"/>
      <c r="C204" s="7"/>
      <c r="D204" s="7"/>
      <c r="E204" s="4"/>
      <c r="F204" s="7"/>
      <c r="G204" s="7"/>
      <c r="H204" s="7"/>
      <c r="I204" s="7"/>
      <c r="J204" s="7"/>
      <c r="K204" s="7"/>
      <c r="L204" s="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34"/>
      <c r="Z204" s="7"/>
      <c r="AA204" s="4"/>
    </row>
    <row r="205" spans="1:16" ht="12.75">
      <c r="A205" s="3"/>
      <c r="B205" s="2"/>
      <c r="C205" s="7"/>
      <c r="D205" s="7"/>
      <c r="E205" s="4"/>
      <c r="F205" s="7"/>
      <c r="G205" s="7"/>
      <c r="H205" s="7"/>
      <c r="I205" s="7"/>
      <c r="J205" s="7"/>
      <c r="K205" s="7"/>
      <c r="L205" s="4"/>
      <c r="M205" s="7"/>
      <c r="N205" s="7"/>
      <c r="O205" s="7"/>
      <c r="P205" s="7"/>
    </row>
    <row r="206" spans="1:2" ht="12.75">
      <c r="A206" s="1"/>
      <c r="B206" s="2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</sheetData>
  <sheetProtection/>
  <mergeCells count="30">
    <mergeCell ref="R2:AA2"/>
    <mergeCell ref="A137:B137"/>
    <mergeCell ref="A133:B133"/>
    <mergeCell ref="S1:AA1"/>
    <mergeCell ref="C7:I7"/>
    <mergeCell ref="J8:L9"/>
    <mergeCell ref="M8:N9"/>
    <mergeCell ref="C8:E9"/>
    <mergeCell ref="F9:G9"/>
    <mergeCell ref="F8:I8"/>
    <mergeCell ref="A136:B136"/>
    <mergeCell ref="A4:Y4"/>
    <mergeCell ref="A5:Y5"/>
    <mergeCell ref="A7:A10"/>
    <mergeCell ref="B7:B10"/>
    <mergeCell ref="U9:V9"/>
    <mergeCell ref="H9:I9"/>
    <mergeCell ref="S8:T8"/>
    <mergeCell ref="W9:X9"/>
    <mergeCell ref="Y7:AA8"/>
    <mergeCell ref="Y9:Y10"/>
    <mergeCell ref="Z9:Z10"/>
    <mergeCell ref="AA9:AA10"/>
    <mergeCell ref="J7:X7"/>
    <mergeCell ref="U8:X8"/>
    <mergeCell ref="S9:S10"/>
    <mergeCell ref="T9:T10"/>
    <mergeCell ref="Q9:R9"/>
    <mergeCell ref="O9:P9"/>
    <mergeCell ref="O8:R8"/>
  </mergeCells>
  <printOptions/>
  <pageMargins left="0.2755905511811024" right="0.2755905511811024" top="0.9448818897637796" bottom="0.2755905511811024" header="0" footer="0"/>
  <pageSetup fitToHeight="8" horizontalDpi="600" verticalDpi="600" orientation="landscape" paperSize="9" scale="55" r:id="rId1"/>
  <rowBreaks count="3" manualBreakCount="3">
    <brk id="45" max="26" man="1"/>
    <brk id="100" max="26" man="1"/>
    <brk id="13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Gruzd</cp:lastModifiedBy>
  <cp:lastPrinted>2022-10-25T11:26:12Z</cp:lastPrinted>
  <dcterms:created xsi:type="dcterms:W3CDTF">2012-04-17T05:35:03Z</dcterms:created>
  <dcterms:modified xsi:type="dcterms:W3CDTF">2022-10-25T11:26:16Z</dcterms:modified>
  <cp:category/>
  <cp:version/>
  <cp:contentType/>
  <cp:contentStatus/>
</cp:coreProperties>
</file>